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65" windowWidth="15195" windowHeight="9255" activeTab="6"/>
  </bookViews>
  <sheets>
    <sheet name="01.09.14" sheetId="7" r:id="rId1"/>
    <sheet name="01.11.2013" sheetId="9" r:id="rId2"/>
    <sheet name="11.1.1.2013" sheetId="10" r:id="rId3"/>
    <sheet name="проект" sheetId="11" r:id="rId4"/>
    <sheet name="01.10.14" sheetId="12" r:id="rId5"/>
    <sheet name="17.10.14" sheetId="13" r:id="rId6"/>
    <sheet name="21.11" sheetId="14" r:id="rId7"/>
  </sheets>
  <externalReferences>
    <externalReference r:id="rId8"/>
    <externalReference r:id="rId9"/>
    <externalReference r:id="rId10"/>
  </externalReferences>
  <calcPr calcId="145621"/>
</workbook>
</file>

<file path=xl/calcChain.xml><?xml version="1.0" encoding="utf-8"?>
<calcChain xmlns="http://schemas.openxmlformats.org/spreadsheetml/2006/main">
  <c r="C22" i="14" l="1"/>
  <c r="D31" i="14"/>
  <c r="D29" i="14"/>
  <c r="G22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3" i="14"/>
  <c r="G24" i="14"/>
  <c r="G5" i="14"/>
  <c r="F26" i="14"/>
  <c r="F25" i="14"/>
  <c r="G25" i="14" s="1"/>
  <c r="D26" i="14"/>
  <c r="E26" i="14"/>
  <c r="C26" i="14"/>
  <c r="G26" i="14" s="1"/>
  <c r="F27" i="14" l="1"/>
  <c r="E5" i="14"/>
  <c r="E10" i="14" l="1"/>
  <c r="E25" i="14" l="1"/>
  <c r="D25" i="14"/>
  <c r="C25" i="14"/>
  <c r="D24" i="14"/>
  <c r="E22" i="14"/>
  <c r="D21" i="14"/>
  <c r="C27" i="14" l="1"/>
  <c r="G27" i="14" s="1"/>
  <c r="D27" i="14"/>
  <c r="E27" i="14"/>
  <c r="B30" i="14" s="1"/>
  <c r="D30" i="14" s="1"/>
  <c r="B36" i="13"/>
  <c r="F17" i="13" l="1"/>
  <c r="D16" i="13" l="1"/>
  <c r="D22" i="13"/>
  <c r="E24" i="13"/>
  <c r="F31" i="13"/>
  <c r="E31" i="13"/>
  <c r="C31" i="13"/>
  <c r="B31" i="13"/>
  <c r="F30" i="13"/>
  <c r="E30" i="13"/>
  <c r="D30" i="13"/>
  <c r="C30" i="13"/>
  <c r="B30" i="13"/>
  <c r="B32" i="13" s="1"/>
  <c r="D29" i="13"/>
  <c r="D31" i="13" s="1"/>
  <c r="F32" i="13" l="1"/>
  <c r="E35" i="13" s="1"/>
  <c r="E37" i="13" s="1"/>
  <c r="E32" i="13"/>
  <c r="B35" i="13" s="1"/>
  <c r="B37" i="13" s="1"/>
  <c r="C32" i="13"/>
  <c r="D32" i="13"/>
  <c r="C32" i="12"/>
  <c r="D32" i="12"/>
  <c r="E32" i="12"/>
  <c r="F32" i="12"/>
  <c r="D31" i="12"/>
  <c r="E31" i="12"/>
  <c r="F31" i="12"/>
  <c r="D30" i="12" l="1"/>
  <c r="B32" i="12"/>
  <c r="F33" i="12"/>
  <c r="E33" i="12"/>
  <c r="B38" i="12" s="1"/>
  <c r="C31" i="12"/>
  <c r="C33" i="12" s="1"/>
  <c r="B31" i="12"/>
  <c r="B33" i="12" s="1"/>
  <c r="D33" i="12" l="1"/>
  <c r="B38" i="7"/>
  <c r="E35" i="7"/>
  <c r="C28" i="11" l="1"/>
  <c r="D28" i="11"/>
  <c r="C32" i="7" l="1"/>
  <c r="D32" i="7"/>
  <c r="E32" i="7"/>
  <c r="F32" i="7"/>
  <c r="B32" i="7"/>
  <c r="F31" i="7" l="1"/>
  <c r="D31" i="7"/>
  <c r="E31" i="7"/>
  <c r="C31" i="7"/>
  <c r="C33" i="7" s="1"/>
  <c r="B31" i="7"/>
  <c r="F33" i="7" l="1"/>
  <c r="E33" i="7"/>
  <c r="B33" i="7"/>
  <c r="D27" i="11"/>
  <c r="C27" i="11"/>
  <c r="B27" i="11"/>
  <c r="B28" i="11" s="1"/>
  <c r="B49" i="10" l="1"/>
  <c r="H42" i="10" l="1"/>
  <c r="H43" i="10" s="1"/>
  <c r="G42" i="10"/>
  <c r="G43" i="10" s="1"/>
  <c r="F42" i="10" l="1"/>
  <c r="F43" i="10" s="1"/>
  <c r="E42" i="10"/>
  <c r="E43" i="10" s="1"/>
  <c r="B48" i="10" s="1"/>
  <c r="C42" i="10"/>
  <c r="C43" i="10" s="1"/>
  <c r="E37" i="10"/>
  <c r="D27" i="10"/>
  <c r="D22" i="10"/>
  <c r="D18" i="10"/>
  <c r="D13" i="10"/>
  <c r="D12" i="10"/>
  <c r="D11" i="10"/>
  <c r="D9" i="10"/>
  <c r="D42" i="10" s="1"/>
  <c r="D43" i="10" s="1"/>
  <c r="B9" i="10"/>
  <c r="B42" i="10" s="1"/>
  <c r="B43" i="10" s="1"/>
  <c r="B50" i="10" l="1"/>
  <c r="E47" i="10" s="1"/>
  <c r="E48" i="10"/>
  <c r="E37" i="9"/>
  <c r="E50" i="10" l="1"/>
  <c r="E49" i="10"/>
  <c r="D18" i="9"/>
  <c r="D13" i="9"/>
  <c r="D12" i="9"/>
  <c r="D11" i="9"/>
  <c r="D9" i="9"/>
  <c r="D42" i="9" s="1"/>
  <c r="E42" i="9" l="1"/>
  <c r="E43" i="9" s="1"/>
  <c r="B48" i="9" s="1"/>
  <c r="C42" i="9"/>
  <c r="C43" i="9" s="1"/>
  <c r="D27" i="9"/>
  <c r="D43" i="9" s="1"/>
  <c r="D22" i="9"/>
  <c r="B9" i="9"/>
  <c r="B42" i="9" s="1"/>
  <c r="B43" i="9" s="1"/>
  <c r="D33" i="7" l="1"/>
  <c r="B40" i="7" l="1"/>
  <c r="B50" i="9" l="1"/>
  <c r="B40" i="12"/>
  <c r="B31" i="14" l="1"/>
  <c r="B32" i="14" s="1"/>
  <c r="D32" i="14" s="1"/>
</calcChain>
</file>

<file path=xl/sharedStrings.xml><?xml version="1.0" encoding="utf-8"?>
<sst xmlns="http://schemas.openxmlformats.org/spreadsheetml/2006/main" count="295" uniqueCount="86">
  <si>
    <t>(руб.)</t>
  </si>
  <si>
    <t>Налог на имушество физических лиц зачисляемых в бюджеты поселений</t>
  </si>
  <si>
    <t>Администрация поселка Большая Ирба</t>
  </si>
  <si>
    <t>Субвенции бюджетам на осуществление первичного воинского учета на территориях, где отсутствуют военные комиссариаты</t>
  </si>
  <si>
    <t xml:space="preserve">Государственная пошлина за совершение нотариальных действий </t>
  </si>
  <si>
    <t xml:space="preserve">Доходы от сдачи в аренду имущества, </t>
  </si>
  <si>
    <t xml:space="preserve">Налог на доходы физических лиц с доходов, облагаемых по налоговой ставке, </t>
  </si>
  <si>
    <t xml:space="preserve">Доходы, получаемые в виде арендной платы за земельные участки, </t>
  </si>
  <si>
    <t xml:space="preserve">Всего собственных доходов </t>
  </si>
  <si>
    <t>Земельный налог, взимаемый по ставкам, установленным в соответствии с подпунктом 2 пункта 1 статьи 394 (юридические лица)</t>
  </si>
  <si>
    <t>Земельный налог, взимаемый по ставкам, установленным в соответствии с подпунктом 1 пункта 1 статьи 394  (физические лица)</t>
  </si>
  <si>
    <t>Субвенция на административные комиссии</t>
  </si>
  <si>
    <t>Доходы от продажи  земельных участков</t>
  </si>
  <si>
    <t>Дотации на выравнивание бюджетной обеспеченности из краевого бюджета</t>
  </si>
  <si>
    <t>Всего доходов</t>
  </si>
  <si>
    <t>Субсидия на компенсацию выпадающих доходов</t>
  </si>
  <si>
    <t>Субсидия на обеспечение мер по пожарной безопасности</t>
  </si>
  <si>
    <t>Субсидия на противоклещевую обработку</t>
  </si>
  <si>
    <t>Единый сельхоз налог</t>
  </si>
  <si>
    <t>Дефицит</t>
  </si>
  <si>
    <t>Субсидия по целевой программе "Дороги Красноярья"</t>
  </si>
  <si>
    <t>Субсидия на увеличение Фонда оплаты труда</t>
  </si>
  <si>
    <t>По ДРЦН "Программа повышения эффективности бюджетных расходов Курагинского района на 2011-2013годы" ( работы с Центром занятости );</t>
  </si>
  <si>
    <t>Субсидия на капит.ремонты</t>
  </si>
  <si>
    <t>Субсидия по гранту на  благоустройтсво</t>
  </si>
  <si>
    <t>Средств на введение новых систем по оплате труда -ДК</t>
  </si>
  <si>
    <t>Дотация на сбалансированность из районного бюджета</t>
  </si>
  <si>
    <t>Субвенция на установку пандусов-ДК</t>
  </si>
  <si>
    <t>Прогноз остатка на 01.01.2013г.</t>
  </si>
  <si>
    <t>Субсидия на повышение з/пл по главе</t>
  </si>
  <si>
    <t>Субсидия ДК на  пов.з/пл с 01.10.12</t>
  </si>
  <si>
    <t>Субсидия ДК на выплаты до минимальной зар.платы - краевые</t>
  </si>
  <si>
    <t>Исполнено в 2012 году</t>
  </si>
  <si>
    <t>Уточненный План на 2013год</t>
  </si>
  <si>
    <t>Ожидаемое  исполнение  за 2013год</t>
  </si>
  <si>
    <t xml:space="preserve">Остаток средств на 01.01.2013г. </t>
  </si>
  <si>
    <t>Прогноз -Исполнение -Доходы 2013года</t>
  </si>
  <si>
    <t>Прогноз -Исполнение-Расходы 2013 года</t>
  </si>
  <si>
    <t>Прогноз Остатка средств на 31.12. 2013год</t>
  </si>
  <si>
    <t>Прогноз доходов на 2014г.</t>
  </si>
  <si>
    <t>Прогноз расходов на 2014г.</t>
  </si>
  <si>
    <t>по ЦП "Культура Красноярья" грант ДК из краевого бюджета</t>
  </si>
  <si>
    <t>реализация социально-культурных проектов" ДК из краевого бюджета</t>
  </si>
  <si>
    <t>Субсидия энергоаудит помещение администрации</t>
  </si>
  <si>
    <t>Прочие поступления(штраф от админстр.комиссий</t>
  </si>
  <si>
    <t>Наименование дохода</t>
  </si>
  <si>
    <t>Земельный налог ( до 01.01.2006)</t>
  </si>
  <si>
    <t>Возврат остатков  субсидий 2011 года</t>
  </si>
  <si>
    <t>Исполнено на  01.11.2013 года</t>
  </si>
  <si>
    <t xml:space="preserve">Доходы от уплаты акцизов на дизельное топливо, бензин,моторные масла, прямогонный бензин
</t>
  </si>
  <si>
    <t xml:space="preserve">Прогноз на 2014 год </t>
  </si>
  <si>
    <t xml:space="preserve">Пояснительная  по доходной части  бюджета  на 2014 год  и плановый период 2015-2016 годов
</t>
  </si>
  <si>
    <t xml:space="preserve">Плановый период на 2015 год </t>
  </si>
  <si>
    <t xml:space="preserve">Плановый период на 2016 год </t>
  </si>
  <si>
    <t xml:space="preserve">Анализ исполнения доходной части  бюджета  на 2013 год  </t>
  </si>
  <si>
    <t xml:space="preserve"> Проект Доходной части  бюджета  на 2015 год  и плановый период 2016-2017 годов
</t>
  </si>
  <si>
    <t>Исполнено за 2013 год</t>
  </si>
  <si>
    <t>Исполнено на  01.09.2014 года</t>
  </si>
  <si>
    <t>Ожидаемое  исполнение  за 2014год</t>
  </si>
  <si>
    <t xml:space="preserve">Прогноз на 2015 год по данным администрации </t>
  </si>
  <si>
    <t xml:space="preserve">Остаток средств на 01.01.2014г. </t>
  </si>
  <si>
    <t>Прогноз -Исполнение -Доходы 2014года</t>
  </si>
  <si>
    <t>Прогноз Остатка средств на 31.12. 2014год</t>
  </si>
  <si>
    <t>Субсидия на повышение зарплаты МБУК -краевые средства</t>
  </si>
  <si>
    <t>Уточненный План на 01.09.2014год</t>
  </si>
  <si>
    <t xml:space="preserve">Доходы от уплаты акцизов на ГСМ </t>
  </si>
  <si>
    <t>Штраф от админстративных комиссий</t>
  </si>
  <si>
    <t>"Программа повышения эффективности бюджетных расходов Курагинского района" (2 место по благоустройству);</t>
  </si>
  <si>
    <t>Прочие межбюджетные трансферты</t>
  </si>
  <si>
    <t xml:space="preserve">Анализ исполнения  доходной части  бюджета  за 2014 год , прогноз на 2015 год </t>
  </si>
  <si>
    <t>Субсидии на поддержку социокультурных проектов муниципальных учреждений культуры и образовательных учреждений в области культуры          ( поездка в Туву)</t>
  </si>
  <si>
    <t>Прогноз -Исполнение-Расходы 2014 года</t>
  </si>
  <si>
    <t xml:space="preserve"> "Программа повышения эффективности бюджетных расходов Курагинского района (возмещение  работ с Центром занятости)</t>
  </si>
  <si>
    <t>Недополучим  доходов</t>
  </si>
  <si>
    <t>Уточненный План на 01.10.2014год</t>
  </si>
  <si>
    <t>Исполнено на  01.10.2014 года</t>
  </si>
  <si>
    <t>Доходы 2015 год</t>
  </si>
  <si>
    <t>Расходы 2015 год</t>
  </si>
  <si>
    <t xml:space="preserve">Прогноз на 2015 год  </t>
  </si>
  <si>
    <t>Уточненный План на 22.10.2014год</t>
  </si>
  <si>
    <t>Исполнено на  22.10.2014 года</t>
  </si>
  <si>
    <t>Уточненный План на 01.11.2014год</t>
  </si>
  <si>
    <t>Исполнено на  21.11.2014 года</t>
  </si>
  <si>
    <t>изменения в ноябре</t>
  </si>
  <si>
    <t>План с изменениями</t>
  </si>
  <si>
    <t xml:space="preserve">Изменения  доходной части  бюджета  на 2014 год  в ноябре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</si>
</sst>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0_р_."/>
    <numFmt numFmtId="165" formatCode="#,##0;\-#,##0;#,##0"/>
  </numFmts>
  <fonts count="26" x14ac:knownFonts="1">
    <font>
      <sz val="10"/>
      <name val="Arial Cyr"/>
      <charset val="204"/>
    </font>
    <font>
      <b/>
      <sz val="10"/>
      <color indexed="0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sz val="11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16" fillId="0" borderId="0" applyFont="0" applyFill="0" applyBorder="0" applyAlignment="0" applyProtection="0"/>
  </cellStyleXfs>
  <cellXfs count="104">
    <xf numFmtId="0" fontId="0" fillId="0" borderId="0" xfId="0"/>
    <xf numFmtId="0" fontId="3" fillId="0" borderId="1" xfId="1" applyFont="1" applyBorder="1" applyAlignment="1">
      <alignment horizontal="center" vertical="justify" wrapText="1"/>
    </xf>
    <xf numFmtId="0" fontId="6" fillId="0" borderId="2" xfId="0" applyFont="1" applyBorder="1"/>
    <xf numFmtId="0" fontId="5" fillId="0" borderId="2" xfId="0" applyFont="1" applyBorder="1" applyAlignment="1">
      <alignment vertical="top" wrapText="1"/>
    </xf>
    <xf numFmtId="0" fontId="0" fillId="0" borderId="3" xfId="0" applyBorder="1" applyAlignment="1">
      <alignment wrapText="1"/>
    </xf>
    <xf numFmtId="0" fontId="7" fillId="0" borderId="0" xfId="0" applyFont="1" applyFill="1" applyBorder="1" applyAlignment="1">
      <alignment vertical="top" wrapText="1"/>
    </xf>
    <xf numFmtId="0" fontId="9" fillId="0" borderId="0" xfId="1" applyFont="1" applyAlignment="1">
      <alignment horizontal="left" vertical="top" wrapText="1"/>
    </xf>
    <xf numFmtId="2" fontId="8" fillId="0" borderId="0" xfId="0" applyNumberFormat="1" applyFont="1"/>
    <xf numFmtId="0" fontId="4" fillId="0" borderId="2" xfId="1" applyFont="1" applyBorder="1" applyAlignment="1" applyProtection="1">
      <alignment horizontal="center" vertical="center"/>
      <protection locked="0"/>
    </xf>
    <xf numFmtId="2" fontId="0" fillId="0" borderId="0" xfId="0" applyNumberFormat="1"/>
    <xf numFmtId="0" fontId="4" fillId="0" borderId="2" xfId="1" applyFont="1" applyBorder="1" applyAlignment="1" applyProtection="1">
      <alignment horizontal="center" vertical="center" wrapText="1"/>
      <protection locked="0"/>
    </xf>
    <xf numFmtId="164" fontId="4" fillId="0" borderId="2" xfId="1" applyNumberFormat="1" applyFont="1" applyBorder="1" applyAlignment="1" applyProtection="1">
      <alignment horizontal="center" vertical="center" wrapText="1"/>
      <protection locked="0"/>
    </xf>
    <xf numFmtId="0" fontId="3" fillId="0" borderId="2" xfId="1" applyFont="1" applyFill="1" applyBorder="1" applyAlignment="1" applyProtection="1">
      <alignment horizontal="center" wrapText="1"/>
    </xf>
    <xf numFmtId="165" fontId="6" fillId="0" borderId="2" xfId="0" applyNumberFormat="1" applyFont="1" applyBorder="1"/>
    <xf numFmtId="0" fontId="6" fillId="0" borderId="2" xfId="0" applyFont="1" applyBorder="1" applyAlignment="1">
      <alignment vertical="top" wrapText="1"/>
    </xf>
    <xf numFmtId="0" fontId="3" fillId="0" borderId="0" xfId="1" applyFont="1" applyBorder="1" applyAlignment="1">
      <alignment horizontal="center" vertical="justify" wrapText="1"/>
    </xf>
    <xf numFmtId="0" fontId="3" fillId="0" borderId="4" xfId="1" applyFont="1" applyBorder="1" applyAlignment="1">
      <alignment horizontal="center" wrapText="1"/>
    </xf>
    <xf numFmtId="0" fontId="3" fillId="0" borderId="2" xfId="1" applyFont="1" applyBorder="1" applyAlignment="1">
      <alignment horizontal="center" wrapText="1"/>
    </xf>
    <xf numFmtId="14" fontId="0" fillId="0" borderId="0" xfId="0" applyNumberFormat="1" applyAlignment="1">
      <alignment horizontal="left"/>
    </xf>
    <xf numFmtId="2" fontId="0" fillId="0" borderId="5" xfId="0" applyNumberFormat="1" applyFill="1" applyBorder="1"/>
    <xf numFmtId="0" fontId="5" fillId="0" borderId="5" xfId="0" applyFont="1" applyFill="1" applyBorder="1" applyAlignment="1">
      <alignment vertical="top" wrapText="1"/>
    </xf>
    <xf numFmtId="0" fontId="0" fillId="0" borderId="0" xfId="0" applyAlignment="1">
      <alignment wrapText="1"/>
    </xf>
    <xf numFmtId="0" fontId="11" fillId="0" borderId="3" xfId="0" applyFont="1" applyBorder="1" applyAlignment="1">
      <alignment wrapText="1"/>
    </xf>
    <xf numFmtId="0" fontId="10" fillId="0" borderId="2" xfId="0" applyFont="1" applyBorder="1" applyAlignment="1">
      <alignment wrapText="1"/>
    </xf>
    <xf numFmtId="2" fontId="11" fillId="0" borderId="2" xfId="0" applyNumberFormat="1" applyFont="1" applyBorder="1" applyAlignment="1">
      <alignment wrapText="1"/>
    </xf>
    <xf numFmtId="2" fontId="12" fillId="0" borderId="2" xfId="0" applyNumberFormat="1" applyFont="1" applyBorder="1"/>
    <xf numFmtId="2" fontId="11" fillId="0" borderId="2" xfId="0" applyNumberFormat="1" applyFont="1" applyBorder="1" applyAlignment="1"/>
    <xf numFmtId="0" fontId="10" fillId="0" borderId="5" xfId="0" applyFont="1" applyFill="1" applyBorder="1" applyAlignment="1">
      <alignment wrapText="1"/>
    </xf>
    <xf numFmtId="2" fontId="11" fillId="0" borderId="5" xfId="0" applyNumberFormat="1" applyFont="1" applyFill="1" applyBorder="1" applyAlignment="1"/>
    <xf numFmtId="0" fontId="10" fillId="0" borderId="2" xfId="0" applyFont="1" applyBorder="1" applyAlignment="1">
      <alignment horizontal="right" wrapText="1"/>
    </xf>
    <xf numFmtId="4" fontId="0" fillId="0" borderId="0" xfId="0" applyNumberFormat="1"/>
    <xf numFmtId="0" fontId="0" fillId="0" borderId="0" xfId="0" applyAlignment="1">
      <alignment horizontal="center"/>
    </xf>
    <xf numFmtId="0" fontId="13" fillId="0" borderId="4" xfId="1" applyFont="1" applyBorder="1" applyAlignment="1">
      <alignment horizontal="center" wrapText="1"/>
    </xf>
    <xf numFmtId="0" fontId="13" fillId="0" borderId="2" xfId="1" applyFont="1" applyFill="1" applyBorder="1" applyAlignment="1" applyProtection="1">
      <alignment horizontal="center" wrapText="1"/>
    </xf>
    <xf numFmtId="0" fontId="14" fillId="0" borderId="2" xfId="0" applyFont="1" applyBorder="1"/>
    <xf numFmtId="0" fontId="15" fillId="0" borderId="2" xfId="0" applyFont="1" applyBorder="1" applyAlignment="1">
      <alignment vertical="top" wrapText="1"/>
    </xf>
    <xf numFmtId="2" fontId="15" fillId="0" borderId="2" xfId="0" applyNumberFormat="1" applyFont="1" applyBorder="1" applyAlignment="1"/>
    <xf numFmtId="2" fontId="15" fillId="0" borderId="2" xfId="0" applyNumberFormat="1" applyFont="1" applyBorder="1" applyAlignment="1">
      <alignment horizontal="right"/>
    </xf>
    <xf numFmtId="0" fontId="15" fillId="0" borderId="5" xfId="0" applyFont="1" applyFill="1" applyBorder="1" applyAlignment="1">
      <alignment vertical="top" wrapText="1"/>
    </xf>
    <xf numFmtId="0" fontId="15" fillId="0" borderId="3" xfId="0" applyFont="1" applyBorder="1" applyAlignment="1">
      <alignment wrapText="1"/>
    </xf>
    <xf numFmtId="0" fontId="15" fillId="0" borderId="2" xfId="0" applyFont="1" applyBorder="1" applyAlignment="1"/>
    <xf numFmtId="2" fontId="15" fillId="0" borderId="2" xfId="0" applyNumberFormat="1" applyFont="1" applyFill="1" applyBorder="1" applyAlignment="1"/>
    <xf numFmtId="2" fontId="15" fillId="0" borderId="2" xfId="0" applyNumberFormat="1" applyFont="1" applyBorder="1" applyAlignment="1">
      <alignment wrapText="1"/>
    </xf>
    <xf numFmtId="0" fontId="14" fillId="0" borderId="2" xfId="0" applyFont="1" applyBorder="1" applyAlignment="1">
      <alignment vertical="top" wrapText="1"/>
    </xf>
    <xf numFmtId="2" fontId="14" fillId="0" borderId="2" xfId="0" applyNumberFormat="1" applyFont="1" applyBorder="1"/>
    <xf numFmtId="2" fontId="0" fillId="0" borderId="0" xfId="0" applyNumberFormat="1" applyAlignment="1">
      <alignment wrapText="1"/>
    </xf>
    <xf numFmtId="43" fontId="17" fillId="0" borderId="2" xfId="2" applyFont="1" applyBorder="1" applyAlignment="1">
      <alignment wrapText="1"/>
    </xf>
    <xf numFmtId="43" fontId="16" fillId="0" borderId="2" xfId="2" applyFont="1" applyBorder="1" applyAlignment="1"/>
    <xf numFmtId="43" fontId="17" fillId="0" borderId="2" xfId="2" applyFont="1" applyBorder="1" applyAlignment="1"/>
    <xf numFmtId="43" fontId="17" fillId="0" borderId="2" xfId="2" applyFont="1" applyBorder="1" applyAlignment="1">
      <alignment horizontal="right"/>
    </xf>
    <xf numFmtId="43" fontId="17" fillId="0" borderId="5" xfId="2" applyFont="1" applyFill="1" applyBorder="1" applyAlignment="1">
      <alignment wrapText="1"/>
    </xf>
    <xf numFmtId="43" fontId="16" fillId="0" borderId="5" xfId="2" applyFont="1" applyFill="1" applyBorder="1" applyAlignment="1"/>
    <xf numFmtId="43" fontId="16" fillId="0" borderId="3" xfId="2" applyFont="1" applyBorder="1" applyAlignment="1">
      <alignment wrapText="1"/>
    </xf>
    <xf numFmtId="43" fontId="17" fillId="0" borderId="2" xfId="2" applyFont="1" applyFill="1" applyBorder="1" applyAlignment="1"/>
    <xf numFmtId="43" fontId="17" fillId="0" borderId="2" xfId="2" applyFont="1" applyBorder="1" applyAlignment="1">
      <alignment horizontal="right" wrapText="1"/>
    </xf>
    <xf numFmtId="43" fontId="16" fillId="0" borderId="2" xfId="2" applyFont="1" applyBorder="1" applyAlignment="1">
      <alignment wrapText="1"/>
    </xf>
    <xf numFmtId="43" fontId="18" fillId="0" borderId="2" xfId="2" applyFont="1" applyBorder="1"/>
    <xf numFmtId="43" fontId="11" fillId="0" borderId="2" xfId="2" applyFont="1" applyBorder="1" applyAlignment="1">
      <alignment horizontal="center"/>
    </xf>
    <xf numFmtId="43" fontId="10" fillId="0" borderId="2" xfId="2" applyFont="1" applyBorder="1" applyAlignment="1">
      <alignment horizontal="center"/>
    </xf>
    <xf numFmtId="43" fontId="10" fillId="0" borderId="2" xfId="2" applyFont="1" applyFill="1" applyBorder="1" applyAlignment="1">
      <alignment horizontal="center"/>
    </xf>
    <xf numFmtId="43" fontId="11" fillId="0" borderId="2" xfId="2" applyFont="1" applyBorder="1" applyAlignment="1">
      <alignment horizontal="center" wrapText="1"/>
    </xf>
    <xf numFmtId="43" fontId="10" fillId="0" borderId="2" xfId="2" applyFont="1" applyBorder="1" applyAlignment="1">
      <alignment horizontal="center" wrapText="1"/>
    </xf>
    <xf numFmtId="43" fontId="12" fillId="0" borderId="2" xfId="2" applyFont="1" applyBorder="1" applyAlignment="1">
      <alignment horizontal="center"/>
    </xf>
    <xf numFmtId="43" fontId="11" fillId="0" borderId="2" xfId="2" applyFont="1" applyFill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5" fillId="0" borderId="7" xfId="0" applyFont="1" applyBorder="1" applyAlignment="1">
      <alignment vertical="top" wrapText="1"/>
    </xf>
    <xf numFmtId="0" fontId="19" fillId="0" borderId="2" xfId="1" applyFont="1" applyBorder="1" applyAlignment="1">
      <alignment horizontal="center" wrapText="1"/>
    </xf>
    <xf numFmtId="43" fontId="11" fillId="0" borderId="0" xfId="2" applyFont="1"/>
    <xf numFmtId="43" fontId="0" fillId="0" borderId="0" xfId="0" applyNumberFormat="1"/>
    <xf numFmtId="0" fontId="21" fillId="0" borderId="0" xfId="0" applyFont="1" applyFill="1" applyBorder="1" applyAlignment="1">
      <alignment vertical="top" wrapText="1"/>
    </xf>
    <xf numFmtId="0" fontId="22" fillId="0" borderId="0" xfId="1" applyFont="1" applyAlignment="1">
      <alignment horizontal="left" vertical="top" wrapText="1"/>
    </xf>
    <xf numFmtId="0" fontId="21" fillId="0" borderId="0" xfId="0" applyFont="1"/>
    <xf numFmtId="0" fontId="22" fillId="0" borderId="2" xfId="1" applyFont="1" applyBorder="1" applyAlignment="1">
      <alignment horizontal="center" wrapText="1"/>
    </xf>
    <xf numFmtId="0" fontId="21" fillId="0" borderId="6" xfId="0" applyFont="1" applyBorder="1" applyAlignment="1">
      <alignment horizontal="center" wrapText="1"/>
    </xf>
    <xf numFmtId="0" fontId="23" fillId="0" borderId="2" xfId="1" applyFont="1" applyBorder="1" applyAlignment="1" applyProtection="1">
      <alignment horizontal="center" vertical="center" wrapText="1"/>
      <protection locked="0"/>
    </xf>
    <xf numFmtId="164" fontId="23" fillId="0" borderId="2" xfId="1" applyNumberFormat="1" applyFont="1" applyBorder="1" applyAlignment="1" applyProtection="1">
      <alignment horizontal="center" vertical="center" wrapText="1"/>
      <protection locked="0"/>
    </xf>
    <xf numFmtId="0" fontId="22" fillId="0" borderId="2" xfId="1" applyFont="1" applyFill="1" applyBorder="1" applyAlignment="1" applyProtection="1">
      <alignment horizontal="center" wrapText="1"/>
    </xf>
    <xf numFmtId="0" fontId="21" fillId="0" borderId="7" xfId="0" applyFont="1" applyBorder="1" applyAlignment="1">
      <alignment vertical="top" wrapText="1"/>
    </xf>
    <xf numFmtId="43" fontId="21" fillId="0" borderId="2" xfId="2" applyFont="1" applyBorder="1" applyAlignment="1">
      <alignment horizontal="center"/>
    </xf>
    <xf numFmtId="0" fontId="21" fillId="0" borderId="2" xfId="0" applyFont="1" applyBorder="1" applyAlignment="1">
      <alignment vertical="top" wrapText="1"/>
    </xf>
    <xf numFmtId="0" fontId="21" fillId="0" borderId="5" xfId="0" applyFont="1" applyFill="1" applyBorder="1" applyAlignment="1">
      <alignment vertical="top" wrapText="1"/>
    </xf>
    <xf numFmtId="43" fontId="21" fillId="0" borderId="2" xfId="2" applyFont="1" applyFill="1" applyBorder="1" applyAlignment="1">
      <alignment horizontal="center"/>
    </xf>
    <xf numFmtId="0" fontId="21" fillId="0" borderId="3" xfId="0" applyFont="1" applyBorder="1" applyAlignment="1">
      <alignment wrapText="1"/>
    </xf>
    <xf numFmtId="43" fontId="21" fillId="0" borderId="2" xfId="2" applyFont="1" applyBorder="1" applyAlignment="1">
      <alignment horizontal="center" wrapText="1"/>
    </xf>
    <xf numFmtId="0" fontId="24" fillId="0" borderId="2" xfId="0" applyFont="1" applyBorder="1" applyAlignment="1">
      <alignment vertical="top" wrapText="1"/>
    </xf>
    <xf numFmtId="43" fontId="24" fillId="0" borderId="2" xfId="2" applyFont="1" applyBorder="1" applyAlignment="1">
      <alignment horizontal="center"/>
    </xf>
    <xf numFmtId="0" fontId="24" fillId="0" borderId="2" xfId="0" applyFont="1" applyBorder="1"/>
    <xf numFmtId="14" fontId="21" fillId="0" borderId="0" xfId="0" applyNumberFormat="1" applyFont="1" applyAlignment="1">
      <alignment horizontal="left"/>
    </xf>
    <xf numFmtId="2" fontId="21" fillId="0" borderId="5" xfId="0" applyNumberFormat="1" applyFont="1" applyFill="1" applyBorder="1"/>
    <xf numFmtId="2" fontId="21" fillId="0" borderId="0" xfId="0" applyNumberFormat="1" applyFont="1"/>
    <xf numFmtId="43" fontId="21" fillId="0" borderId="0" xfId="0" applyNumberFormat="1" applyFont="1"/>
    <xf numFmtId="43" fontId="21" fillId="0" borderId="0" xfId="2" applyFont="1"/>
    <xf numFmtId="0" fontId="21" fillId="0" borderId="0" xfId="0" applyFont="1" applyAlignment="1">
      <alignment wrapText="1"/>
    </xf>
    <xf numFmtId="0" fontId="20" fillId="0" borderId="0" xfId="1" applyFont="1" applyAlignment="1">
      <alignment vertical="top" wrapText="1"/>
    </xf>
    <xf numFmtId="0" fontId="22" fillId="0" borderId="8" xfId="1" applyFont="1" applyBorder="1" applyAlignment="1" applyProtection="1">
      <alignment vertical="top"/>
      <protection locked="0"/>
    </xf>
    <xf numFmtId="43" fontId="21" fillId="0" borderId="0" xfId="2" applyFont="1" applyAlignment="1">
      <alignment horizontal="right"/>
    </xf>
    <xf numFmtId="43" fontId="11" fillId="0" borderId="2" xfId="0" applyNumberFormat="1" applyFont="1" applyBorder="1" applyAlignment="1">
      <alignment horizontal="right"/>
    </xf>
    <xf numFmtId="0" fontId="25" fillId="0" borderId="0" xfId="1" applyFont="1" applyAlignment="1">
      <alignment vertical="top" wrapText="1"/>
    </xf>
    <xf numFmtId="43" fontId="21" fillId="0" borderId="0" xfId="0" applyNumberFormat="1" applyFont="1" applyAlignment="1">
      <alignment wrapText="1"/>
    </xf>
    <xf numFmtId="0" fontId="2" fillId="0" borderId="0" xfId="1" applyFont="1" applyAlignment="1">
      <alignment horizontal="center" vertical="top" wrapText="1"/>
    </xf>
    <xf numFmtId="0" fontId="3" fillId="0" borderId="0" xfId="1" applyFont="1" applyBorder="1" applyAlignment="1" applyProtection="1">
      <alignment horizontal="right" vertical="top"/>
      <protection locked="0"/>
    </xf>
    <xf numFmtId="0" fontId="20" fillId="0" borderId="0" xfId="1" applyFont="1" applyAlignment="1">
      <alignment horizontal="center" vertical="top" wrapText="1"/>
    </xf>
    <xf numFmtId="0" fontId="22" fillId="0" borderId="8" xfId="1" applyFont="1" applyBorder="1" applyAlignment="1" applyProtection="1">
      <alignment horizontal="right" vertical="top"/>
      <protection locked="0"/>
    </xf>
    <xf numFmtId="0" fontId="25" fillId="0" borderId="0" xfId="1" applyFont="1" applyAlignment="1">
      <alignment horizontal="center" vertical="top" wrapText="1"/>
    </xf>
  </cellXfs>
  <cellStyles count="3">
    <cellStyle name="Обычный" xfId="0" builtinId="0"/>
    <cellStyle name="Обычный_Лист1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5;&#1072;&#1083;&#1080;&#1079;%20%20&#1088;&#1072;&#1089;&#1093;&#1086;&#1076;&#1086;&#1074;%20%2001.11.2013%20-%20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5;&#1072;&#1083;&#1080;&#1079;&#1099;/&#1040;&#1085;&#1072;&#1083;&#1080;&#1079;%20&#1088;&#1072;&#1089;&#1093;&#1086;&#1076;&#1086;&#1074;%2022%2010%202014&#1089;%20&#1091;&#1084;&#1077;&#1085;&#1100;&#1096;&#1077;&#1085;&#1080;&#1077;&#10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5;&#1072;&#1083;&#1080;&#1079;&#1099;/&#1056;&#1072;&#1089;&#1093;&#1086;&#1076;&#1099;%20&#1085;&#1072;%202015%20&#1075;&#1086;&#1076;%20-01.11.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10">
          <cell r="N10">
            <v>23257864.280000001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9">
          <cell r="N9">
            <v>21832016.359999999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9">
          <cell r="N9">
            <v>21857403.25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28" zoomScaleNormal="100" workbookViewId="0">
      <selection activeCell="C40" sqref="C40"/>
    </sheetView>
  </sheetViews>
  <sheetFormatPr defaultRowHeight="12.75" x14ac:dyDescent="0.2"/>
  <cols>
    <col min="1" max="1" width="30.28515625" customWidth="1"/>
    <col min="2" max="2" width="18.28515625" customWidth="1"/>
    <col min="3" max="3" width="17.85546875" customWidth="1"/>
    <col min="4" max="4" width="17.7109375" customWidth="1"/>
    <col min="5" max="5" width="19.42578125" customWidth="1"/>
    <col min="6" max="6" width="21.5703125" customWidth="1"/>
    <col min="7" max="7" width="14.5703125" bestFit="1" customWidth="1"/>
  </cols>
  <sheetData>
    <row r="1" spans="1:7" ht="15.75" x14ac:dyDescent="0.2">
      <c r="A1" s="99" t="s">
        <v>69</v>
      </c>
      <c r="B1" s="99"/>
      <c r="C1" s="99"/>
      <c r="D1" s="99"/>
      <c r="E1" s="99"/>
      <c r="F1" s="99"/>
    </row>
    <row r="2" spans="1:7" ht="15.75" x14ac:dyDescent="0.2">
      <c r="A2" s="99" t="s">
        <v>2</v>
      </c>
      <c r="B2" s="99"/>
      <c r="C2" s="99"/>
      <c r="D2" s="99"/>
      <c r="E2" s="99"/>
      <c r="F2" s="99"/>
    </row>
    <row r="4" spans="1:7" x14ac:dyDescent="0.2">
      <c r="A4" s="100" t="s">
        <v>0</v>
      </c>
      <c r="B4" s="100"/>
      <c r="C4" s="100"/>
      <c r="D4" s="100"/>
      <c r="E4" s="100"/>
      <c r="F4" s="100"/>
    </row>
    <row r="5" spans="1:7" ht="38.25" x14ac:dyDescent="0.2">
      <c r="A5" s="66" t="s">
        <v>45</v>
      </c>
      <c r="B5" s="64" t="s">
        <v>56</v>
      </c>
      <c r="C5" s="10" t="s">
        <v>64</v>
      </c>
      <c r="D5" s="10" t="s">
        <v>57</v>
      </c>
      <c r="E5" s="11" t="s">
        <v>58</v>
      </c>
      <c r="F5" s="12" t="s">
        <v>59</v>
      </c>
    </row>
    <row r="6" spans="1:7" ht="36" x14ac:dyDescent="0.2">
      <c r="A6" s="65" t="s">
        <v>7</v>
      </c>
      <c r="B6" s="57">
        <v>12444515</v>
      </c>
      <c r="C6" s="57">
        <v>12458504</v>
      </c>
      <c r="D6" s="57">
        <v>7157289.9199999999</v>
      </c>
      <c r="E6" s="57">
        <v>9477000</v>
      </c>
      <c r="F6" s="58">
        <v>6960000</v>
      </c>
      <c r="G6" s="68"/>
    </row>
    <row r="7" spans="1:7" ht="36" x14ac:dyDescent="0.2">
      <c r="A7" s="3" t="s">
        <v>6</v>
      </c>
      <c r="B7" s="57">
        <v>4992057.3600000003</v>
      </c>
      <c r="C7" s="57">
        <v>1207000</v>
      </c>
      <c r="D7" s="57">
        <v>1392078.06</v>
      </c>
      <c r="E7" s="57">
        <v>1988000</v>
      </c>
      <c r="F7" s="58">
        <v>1988000</v>
      </c>
    </row>
    <row r="8" spans="1:7" ht="36" x14ac:dyDescent="0.2">
      <c r="A8" s="3" t="s">
        <v>1</v>
      </c>
      <c r="B8" s="57">
        <v>290825</v>
      </c>
      <c r="C8" s="57">
        <v>337900</v>
      </c>
      <c r="D8" s="57">
        <v>94989.11</v>
      </c>
      <c r="E8" s="57">
        <v>300000</v>
      </c>
      <c r="F8" s="58">
        <v>337900</v>
      </c>
      <c r="G8" s="68"/>
    </row>
    <row r="9" spans="1:7" ht="60" x14ac:dyDescent="0.2">
      <c r="A9" s="3" t="s">
        <v>10</v>
      </c>
      <c r="B9" s="57">
        <v>100321</v>
      </c>
      <c r="C9" s="57">
        <v>68500</v>
      </c>
      <c r="D9" s="57">
        <v>95956.38</v>
      </c>
      <c r="E9" s="57">
        <v>120000</v>
      </c>
      <c r="F9" s="58">
        <v>68500</v>
      </c>
    </row>
    <row r="10" spans="1:7" ht="60" x14ac:dyDescent="0.2">
      <c r="A10" s="3" t="s">
        <v>9</v>
      </c>
      <c r="B10" s="57">
        <v>72655</v>
      </c>
      <c r="C10" s="57">
        <v>8800</v>
      </c>
      <c r="D10" s="57">
        <v>19394.990000000002</v>
      </c>
      <c r="E10" s="57">
        <v>30000</v>
      </c>
      <c r="F10" s="58">
        <v>8800</v>
      </c>
    </row>
    <row r="11" spans="1:7" ht="24" x14ac:dyDescent="0.2">
      <c r="A11" s="3" t="s">
        <v>12</v>
      </c>
      <c r="B11" s="57">
        <v>1084</v>
      </c>
      <c r="C11" s="57">
        <v>0</v>
      </c>
      <c r="D11" s="57">
        <v>2662.99</v>
      </c>
      <c r="E11" s="57">
        <v>2662.99</v>
      </c>
      <c r="F11" s="58">
        <v>0</v>
      </c>
    </row>
    <row r="12" spans="1:7" ht="14.25" x14ac:dyDescent="0.2">
      <c r="A12" s="3" t="s">
        <v>65</v>
      </c>
      <c r="B12" s="57">
        <v>0</v>
      </c>
      <c r="C12" s="57">
        <v>342100</v>
      </c>
      <c r="D12" s="57">
        <v>170065.82</v>
      </c>
      <c r="E12" s="57">
        <v>342100</v>
      </c>
      <c r="F12" s="58">
        <v>418300</v>
      </c>
    </row>
    <row r="13" spans="1:7" ht="24" x14ac:dyDescent="0.2">
      <c r="A13" s="3" t="s">
        <v>5</v>
      </c>
      <c r="B13" s="57">
        <v>1176532</v>
      </c>
      <c r="C13" s="57">
        <v>1037300</v>
      </c>
      <c r="D13" s="57">
        <v>609998.53</v>
      </c>
      <c r="E13" s="57">
        <v>1037300</v>
      </c>
      <c r="F13" s="58">
        <v>957400</v>
      </c>
    </row>
    <row r="14" spans="1:7" ht="14.25" x14ac:dyDescent="0.2">
      <c r="A14" s="20" t="s">
        <v>18</v>
      </c>
      <c r="B14" s="63">
        <v>3248</v>
      </c>
      <c r="C14" s="57">
        <v>77200</v>
      </c>
      <c r="D14" s="63">
        <v>0</v>
      </c>
      <c r="E14" s="63">
        <v>77200</v>
      </c>
      <c r="F14" s="58">
        <v>0</v>
      </c>
    </row>
    <row r="15" spans="1:7" ht="24" x14ac:dyDescent="0.2">
      <c r="A15" s="3" t="s">
        <v>66</v>
      </c>
      <c r="B15" s="57">
        <v>4000</v>
      </c>
      <c r="C15" s="57">
        <v>5000</v>
      </c>
      <c r="D15" s="57">
        <v>0</v>
      </c>
      <c r="E15" s="57">
        <v>2000</v>
      </c>
      <c r="F15" s="58">
        <v>4000</v>
      </c>
    </row>
    <row r="16" spans="1:7" ht="38.25" x14ac:dyDescent="0.2">
      <c r="A16" s="4" t="s">
        <v>4</v>
      </c>
      <c r="B16" s="57">
        <v>114850</v>
      </c>
      <c r="C16" s="57">
        <v>95000</v>
      </c>
      <c r="D16" s="57">
        <v>75900</v>
      </c>
      <c r="E16" s="57">
        <v>110000</v>
      </c>
      <c r="F16" s="58">
        <v>100000</v>
      </c>
    </row>
    <row r="17" spans="1:6" ht="36" x14ac:dyDescent="0.2">
      <c r="A17" s="3" t="s">
        <v>13</v>
      </c>
      <c r="B17" s="57">
        <v>407400</v>
      </c>
      <c r="C17" s="57">
        <v>458000</v>
      </c>
      <c r="D17" s="57">
        <v>305336</v>
      </c>
      <c r="E17" s="57">
        <v>458000</v>
      </c>
      <c r="F17" s="57"/>
    </row>
    <row r="18" spans="1:6" ht="24" x14ac:dyDescent="0.2">
      <c r="A18" s="3" t="s">
        <v>11</v>
      </c>
      <c r="B18" s="57">
        <v>18200</v>
      </c>
      <c r="C18" s="57">
        <v>14700</v>
      </c>
      <c r="D18" s="57">
        <v>9800</v>
      </c>
      <c r="E18" s="57">
        <v>14700</v>
      </c>
      <c r="F18" s="59">
        <v>15400</v>
      </c>
    </row>
    <row r="19" spans="1:6" ht="60" x14ac:dyDescent="0.2">
      <c r="A19" s="3" t="s">
        <v>3</v>
      </c>
      <c r="B19" s="60">
        <v>429800</v>
      </c>
      <c r="C19" s="57">
        <v>467600</v>
      </c>
      <c r="D19" s="60">
        <v>311676</v>
      </c>
      <c r="E19" s="60">
        <v>467600</v>
      </c>
      <c r="F19" s="61">
        <v>467400</v>
      </c>
    </row>
    <row r="20" spans="1:6" ht="24" x14ac:dyDescent="0.2">
      <c r="A20" s="3" t="s">
        <v>16</v>
      </c>
      <c r="B20" s="57">
        <v>292610</v>
      </c>
      <c r="C20" s="57">
        <v>0</v>
      </c>
      <c r="D20" s="57">
        <v>0</v>
      </c>
      <c r="E20" s="57">
        <v>0</v>
      </c>
      <c r="F20" s="58">
        <v>0</v>
      </c>
    </row>
    <row r="21" spans="1:6" ht="24" x14ac:dyDescent="0.2">
      <c r="A21" s="3" t="s">
        <v>17</v>
      </c>
      <c r="B21" s="57">
        <v>9286</v>
      </c>
      <c r="C21" s="57">
        <v>9286</v>
      </c>
      <c r="D21" s="57">
        <v>0</v>
      </c>
      <c r="E21" s="57">
        <v>9286</v>
      </c>
      <c r="F21" s="58">
        <v>9286</v>
      </c>
    </row>
    <row r="22" spans="1:6" ht="24" x14ac:dyDescent="0.2">
      <c r="A22" s="3" t="s">
        <v>20</v>
      </c>
      <c r="B22" s="57">
        <v>700000</v>
      </c>
      <c r="C22" s="57">
        <v>0</v>
      </c>
      <c r="D22" s="57">
        <v>0</v>
      </c>
      <c r="E22" s="57">
        <v>0</v>
      </c>
      <c r="F22" s="58">
        <v>0</v>
      </c>
    </row>
    <row r="23" spans="1:6" ht="32.25" customHeight="1" x14ac:dyDescent="0.2">
      <c r="A23" s="3" t="s">
        <v>26</v>
      </c>
      <c r="B23" s="57">
        <v>0</v>
      </c>
      <c r="C23" s="57">
        <v>2910900</v>
      </c>
      <c r="D23" s="57">
        <v>0</v>
      </c>
      <c r="E23" s="57">
        <v>2910900</v>
      </c>
      <c r="F23" s="58">
        <v>2373200</v>
      </c>
    </row>
    <row r="24" spans="1:6" ht="48" x14ac:dyDescent="0.2">
      <c r="A24" s="3" t="s">
        <v>67</v>
      </c>
      <c r="B24" s="57">
        <v>30000</v>
      </c>
      <c r="C24" s="57">
        <v>0</v>
      </c>
      <c r="D24" s="57">
        <v>0</v>
      </c>
      <c r="E24" s="57">
        <v>0</v>
      </c>
      <c r="F24" s="58"/>
    </row>
    <row r="25" spans="1:6" ht="60" x14ac:dyDescent="0.2">
      <c r="A25" s="3" t="s">
        <v>72</v>
      </c>
      <c r="B25" s="57">
        <v>79186.87</v>
      </c>
      <c r="C25" s="57">
        <v>50847.42</v>
      </c>
      <c r="D25" s="57">
        <v>46286.46</v>
      </c>
      <c r="E25" s="57">
        <v>50847.42</v>
      </c>
      <c r="F25" s="58"/>
    </row>
    <row r="26" spans="1:6" ht="78" customHeight="1" x14ac:dyDescent="0.2">
      <c r="A26" s="3" t="s">
        <v>70</v>
      </c>
      <c r="B26" s="57">
        <v>0</v>
      </c>
      <c r="C26" s="57">
        <v>300000</v>
      </c>
      <c r="D26" s="57">
        <v>0</v>
      </c>
      <c r="E26" s="57">
        <v>300000</v>
      </c>
      <c r="F26" s="58">
        <v>0</v>
      </c>
    </row>
    <row r="27" spans="1:6" ht="29.25" customHeight="1" x14ac:dyDescent="0.2">
      <c r="A27" s="3" t="s">
        <v>63</v>
      </c>
      <c r="B27" s="63">
        <v>675699</v>
      </c>
      <c r="C27" s="57"/>
      <c r="D27" s="57">
        <v>0</v>
      </c>
      <c r="E27" s="57">
        <v>0</v>
      </c>
      <c r="F27" s="58"/>
    </row>
    <row r="28" spans="1:6" ht="30.75" customHeight="1" x14ac:dyDescent="0.2">
      <c r="A28" s="20" t="s">
        <v>41</v>
      </c>
      <c r="B28" s="57">
        <v>290000</v>
      </c>
      <c r="C28" s="57"/>
      <c r="D28" s="57">
        <v>0</v>
      </c>
      <c r="E28" s="57">
        <v>0</v>
      </c>
      <c r="F28" s="58"/>
    </row>
    <row r="29" spans="1:6" ht="36" x14ac:dyDescent="0.2">
      <c r="A29" s="3" t="s">
        <v>42</v>
      </c>
      <c r="B29" s="57">
        <v>565000</v>
      </c>
      <c r="C29" s="57"/>
      <c r="D29" s="57">
        <v>0</v>
      </c>
      <c r="E29" s="57">
        <v>0</v>
      </c>
      <c r="F29" s="58"/>
    </row>
    <row r="30" spans="1:6" ht="36" x14ac:dyDescent="0.2">
      <c r="A30" s="3" t="s">
        <v>31</v>
      </c>
      <c r="B30" s="57">
        <v>410000</v>
      </c>
      <c r="C30" s="57">
        <v>130920</v>
      </c>
      <c r="D30" s="57">
        <v>87280</v>
      </c>
      <c r="E30" s="57">
        <v>130920</v>
      </c>
      <c r="F30" s="58"/>
    </row>
    <row r="31" spans="1:6" ht="15" x14ac:dyDescent="0.25">
      <c r="A31" s="14" t="s">
        <v>8</v>
      </c>
      <c r="B31" s="62">
        <f>+B6+B7+B8+B9+B10+B11+B12+B13+B14+B15+B16</f>
        <v>19200087.359999999</v>
      </c>
      <c r="C31" s="62">
        <f>+C6+C7+C8+C9+C10+C11+C12+C13+C14+C15+C16</f>
        <v>15637304</v>
      </c>
      <c r="D31" s="62">
        <f>+D6+D7+D8+D9+D10+D11+D12+D13+D14+D15+D16</f>
        <v>9618335.8000000007</v>
      </c>
      <c r="E31" s="62">
        <f>+E6+E7+E8+E9+E10+E11+E12+E13+E14+E15+E16</f>
        <v>13486262.99</v>
      </c>
      <c r="F31" s="62">
        <f>+F6+F7+F8+F9+F10+F11+F12+F13+F14+F15+F16</f>
        <v>10842900</v>
      </c>
    </row>
    <row r="32" spans="1:6" ht="24" x14ac:dyDescent="0.25">
      <c r="A32" s="14" t="s">
        <v>68</v>
      </c>
      <c r="B32" s="62">
        <f>B17+B18+B19+B20+B21+B22+B23+B24+B25+B27+B28+B29+B30+B26</f>
        <v>3907181.87</v>
      </c>
      <c r="C32" s="62">
        <f t="shared" ref="C32:F32" si="0">C17+C18+C19+C20+C21+C22+C23+C24+C25+C27+C28+C29+C30+C26</f>
        <v>4342253.42</v>
      </c>
      <c r="D32" s="62">
        <f t="shared" si="0"/>
        <v>760378.46</v>
      </c>
      <c r="E32" s="62">
        <f t="shared" si="0"/>
        <v>4342253.42</v>
      </c>
      <c r="F32" s="62">
        <f t="shared" si="0"/>
        <v>2865286</v>
      </c>
    </row>
    <row r="33" spans="1:6" ht="15" x14ac:dyDescent="0.25">
      <c r="A33" s="2" t="s">
        <v>14</v>
      </c>
      <c r="B33" s="62">
        <f>B31+B32</f>
        <v>23107269.23</v>
      </c>
      <c r="C33" s="62">
        <f t="shared" ref="C33" si="1">C31+C32</f>
        <v>19979557.420000002</v>
      </c>
      <c r="D33" s="62">
        <f t="shared" ref="D33" si="2">D31+D32</f>
        <v>10378714.260000002</v>
      </c>
      <c r="E33" s="62">
        <f t="shared" ref="E33" si="3">E31+E32</f>
        <v>17828516.41</v>
      </c>
      <c r="F33" s="62">
        <f t="shared" ref="F33" si="4">F31+F32</f>
        <v>13708186</v>
      </c>
    </row>
    <row r="34" spans="1:6" x14ac:dyDescent="0.2">
      <c r="A34" s="18"/>
      <c r="B34" s="20"/>
      <c r="C34" s="19"/>
      <c r="D34" s="19"/>
      <c r="E34" s="9"/>
    </row>
    <row r="35" spans="1:6" x14ac:dyDescent="0.2">
      <c r="A35" s="18"/>
      <c r="B35" s="9"/>
      <c r="C35" s="9" t="s">
        <v>73</v>
      </c>
      <c r="D35" s="9"/>
      <c r="E35" s="68">
        <f>C33-E33</f>
        <v>2151041.0100000016</v>
      </c>
    </row>
    <row r="37" spans="1:6" ht="30" x14ac:dyDescent="0.2">
      <c r="A37" s="5" t="s">
        <v>60</v>
      </c>
      <c r="B37" s="67">
        <v>3184726.88</v>
      </c>
      <c r="C37" s="9"/>
      <c r="D37" s="21"/>
      <c r="E37" s="9"/>
    </row>
    <row r="38" spans="1:6" ht="30" x14ac:dyDescent="0.2">
      <c r="A38" s="6" t="s">
        <v>61</v>
      </c>
      <c r="B38" s="67">
        <f>E33</f>
        <v>17828516.41</v>
      </c>
      <c r="C38" s="9"/>
      <c r="D38" s="21"/>
      <c r="E38" s="9"/>
      <c r="F38" s="9"/>
    </row>
    <row r="39" spans="1:6" ht="30" x14ac:dyDescent="0.2">
      <c r="A39" s="6" t="s">
        <v>71</v>
      </c>
      <c r="B39" s="67">
        <v>22564376.539999999</v>
      </c>
      <c r="C39" s="9"/>
      <c r="D39" s="21"/>
      <c r="E39" s="9"/>
    </row>
    <row r="40" spans="1:6" ht="30" x14ac:dyDescent="0.2">
      <c r="A40" s="6" t="s">
        <v>62</v>
      </c>
      <c r="B40" s="67">
        <f>B37+B38-B39</f>
        <v>-1551133.25</v>
      </c>
      <c r="C40" s="9"/>
      <c r="D40" s="21"/>
      <c r="E40" s="9"/>
    </row>
  </sheetData>
  <mergeCells count="3">
    <mergeCell ref="A1:F1"/>
    <mergeCell ref="A2:F2"/>
    <mergeCell ref="A4:F4"/>
  </mergeCells>
  <pageMargins left="0.70866141732283472" right="0.19685039370078741" top="0" bottom="0" header="0" footer="0.31496062992125984"/>
  <pageSetup paperSize="9" scale="6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workbookViewId="0">
      <selection activeCell="D48" sqref="D48"/>
    </sheetView>
  </sheetViews>
  <sheetFormatPr defaultRowHeight="12.75" x14ac:dyDescent="0.2"/>
  <cols>
    <col min="1" max="1" width="20.5703125" customWidth="1"/>
    <col min="2" max="2" width="15.42578125" customWidth="1"/>
    <col min="3" max="3" width="13.140625" customWidth="1"/>
    <col min="4" max="4" width="17" customWidth="1"/>
    <col min="5" max="5" width="14.5703125" customWidth="1"/>
  </cols>
  <sheetData>
    <row r="1" spans="1:5" ht="15.75" x14ac:dyDescent="0.2">
      <c r="A1" s="99" t="s">
        <v>54</v>
      </c>
      <c r="B1" s="99"/>
      <c r="C1" s="99"/>
      <c r="D1" s="99"/>
      <c r="E1" s="99"/>
    </row>
    <row r="2" spans="1:5" ht="15.75" x14ac:dyDescent="0.2">
      <c r="A2" s="99" t="s">
        <v>2</v>
      </c>
      <c r="B2" s="99"/>
      <c r="C2" s="99"/>
      <c r="D2" s="99"/>
      <c r="E2" s="99"/>
    </row>
    <row r="4" spans="1:5" ht="13.5" thickBot="1" x14ac:dyDescent="0.25">
      <c r="A4" s="100" t="s">
        <v>0</v>
      </c>
      <c r="B4" s="100"/>
      <c r="C4" s="100"/>
      <c r="D4" s="100"/>
      <c r="E4" s="100"/>
    </row>
    <row r="5" spans="1:5" ht="39" thickBot="1" x14ac:dyDescent="0.25">
      <c r="A5" s="16" t="s">
        <v>45</v>
      </c>
      <c r="B5" s="17" t="s">
        <v>32</v>
      </c>
      <c r="C5" s="10" t="s">
        <v>33</v>
      </c>
      <c r="D5" s="10" t="s">
        <v>48</v>
      </c>
      <c r="E5" s="11" t="s">
        <v>34</v>
      </c>
    </row>
    <row r="6" spans="1:5" x14ac:dyDescent="0.2">
      <c r="A6" s="1"/>
      <c r="B6" s="15"/>
      <c r="C6" s="8"/>
      <c r="D6" s="8"/>
      <c r="E6" s="8"/>
    </row>
    <row r="7" spans="1:5" x14ac:dyDescent="0.2">
      <c r="A7" s="2"/>
      <c r="B7" s="2"/>
      <c r="C7" s="13"/>
      <c r="D7" s="13"/>
      <c r="E7" s="13"/>
    </row>
    <row r="8" spans="1:5" ht="36" x14ac:dyDescent="0.2">
      <c r="A8" s="3" t="s">
        <v>7</v>
      </c>
      <c r="B8" s="23">
        <v>12503784.76</v>
      </c>
      <c r="C8" s="26">
        <v>12320500</v>
      </c>
      <c r="D8" s="26">
        <v>10393381.380000001</v>
      </c>
      <c r="E8" s="26">
        <v>12320500</v>
      </c>
    </row>
    <row r="9" spans="1:5" ht="48" x14ac:dyDescent="0.2">
      <c r="A9" s="3" t="s">
        <v>6</v>
      </c>
      <c r="B9" s="23">
        <f>5181365.36-30372.26+118.8</f>
        <v>5151111.9000000004</v>
      </c>
      <c r="C9" s="26">
        <v>4906000</v>
      </c>
      <c r="D9" s="26">
        <f>4497910.68+26.74+100+7036+60+918.63</f>
        <v>4506052.05</v>
      </c>
      <c r="E9" s="26">
        <v>4906000</v>
      </c>
    </row>
    <row r="10" spans="1:5" ht="48" x14ac:dyDescent="0.2">
      <c r="A10" s="3" t="s">
        <v>6</v>
      </c>
      <c r="B10" s="23">
        <v>3873.8</v>
      </c>
      <c r="C10" s="26">
        <v>1000</v>
      </c>
      <c r="D10" s="26">
        <v>0</v>
      </c>
      <c r="E10" s="26">
        <v>1000</v>
      </c>
    </row>
    <row r="11" spans="1:5" ht="48" x14ac:dyDescent="0.2">
      <c r="A11" s="3" t="s">
        <v>1</v>
      </c>
      <c r="B11" s="23">
        <v>230244.05</v>
      </c>
      <c r="C11" s="26">
        <v>337900</v>
      </c>
      <c r="D11" s="26">
        <f>226350.89+3730.8</f>
        <v>230081.69</v>
      </c>
      <c r="E11" s="26">
        <v>270000</v>
      </c>
    </row>
    <row r="12" spans="1:5" ht="96" x14ac:dyDescent="0.2">
      <c r="A12" s="3" t="s">
        <v>10</v>
      </c>
      <c r="B12" s="23">
        <v>65744.3</v>
      </c>
      <c r="C12" s="26">
        <v>68500</v>
      </c>
      <c r="D12" s="26">
        <f>75902.04+296.6</f>
        <v>76198.64</v>
      </c>
      <c r="E12" s="26">
        <v>85500</v>
      </c>
    </row>
    <row r="13" spans="1:5" ht="96" x14ac:dyDescent="0.2">
      <c r="A13" s="3" t="s">
        <v>9</v>
      </c>
      <c r="B13" s="23">
        <v>12985.41</v>
      </c>
      <c r="C13" s="26">
        <v>45400</v>
      </c>
      <c r="D13" s="26">
        <f>32003.65+66.93+1000</f>
        <v>33070.58</v>
      </c>
      <c r="E13" s="26">
        <v>45400</v>
      </c>
    </row>
    <row r="14" spans="1:5" ht="84" x14ac:dyDescent="0.2">
      <c r="A14" s="3" t="s">
        <v>49</v>
      </c>
      <c r="B14" s="23">
        <v>0</v>
      </c>
      <c r="C14" s="26">
        <v>0</v>
      </c>
      <c r="D14" s="26">
        <v>0</v>
      </c>
      <c r="E14" s="26">
        <v>0</v>
      </c>
    </row>
    <row r="15" spans="1:5" ht="24" x14ac:dyDescent="0.2">
      <c r="A15" s="3" t="s">
        <v>12</v>
      </c>
      <c r="B15" s="23">
        <v>25414.03</v>
      </c>
      <c r="C15" s="26">
        <v>0</v>
      </c>
      <c r="D15" s="26">
        <v>1083.75</v>
      </c>
      <c r="E15" s="26">
        <v>1083.75</v>
      </c>
    </row>
    <row r="16" spans="1:5" ht="24" x14ac:dyDescent="0.2">
      <c r="A16" s="3" t="s">
        <v>46</v>
      </c>
      <c r="B16" s="23">
        <v>-1327.53</v>
      </c>
      <c r="C16" s="26"/>
      <c r="D16" s="26"/>
      <c r="E16" s="26">
        <v>0</v>
      </c>
    </row>
    <row r="17" spans="1:5" ht="24" x14ac:dyDescent="0.2">
      <c r="A17" s="3" t="s">
        <v>5</v>
      </c>
      <c r="B17" s="23">
        <v>1589414.46</v>
      </c>
      <c r="C17" s="26">
        <v>1200000</v>
      </c>
      <c r="D17" s="26">
        <v>793349.14</v>
      </c>
      <c r="E17" s="26">
        <v>950000</v>
      </c>
    </row>
    <row r="18" spans="1:5" ht="14.25" x14ac:dyDescent="0.2">
      <c r="A18" s="20" t="s">
        <v>18</v>
      </c>
      <c r="B18" s="27">
        <v>50409.7</v>
      </c>
      <c r="C18" s="28">
        <v>77200</v>
      </c>
      <c r="D18" s="28">
        <f>3197.5+50.14</f>
        <v>3247.64</v>
      </c>
      <c r="E18" s="28">
        <v>50000</v>
      </c>
    </row>
    <row r="19" spans="1:5" ht="36" x14ac:dyDescent="0.2">
      <c r="A19" s="3" t="s">
        <v>44</v>
      </c>
      <c r="B19" s="23">
        <v>0</v>
      </c>
      <c r="C19" s="26">
        <v>0</v>
      </c>
      <c r="D19" s="26">
        <v>1000</v>
      </c>
      <c r="E19" s="26">
        <v>2000</v>
      </c>
    </row>
    <row r="20" spans="1:5" ht="63.75" x14ac:dyDescent="0.2">
      <c r="A20" s="4" t="s">
        <v>4</v>
      </c>
      <c r="B20" s="22">
        <v>93950</v>
      </c>
      <c r="C20" s="26">
        <v>95000</v>
      </c>
      <c r="D20" s="26">
        <v>96250</v>
      </c>
      <c r="E20" s="26">
        <v>110000</v>
      </c>
    </row>
    <row r="21" spans="1:5" ht="60" x14ac:dyDescent="0.2">
      <c r="A21" s="3" t="s">
        <v>13</v>
      </c>
      <c r="B21" s="23">
        <v>417400</v>
      </c>
      <c r="C21" s="26">
        <v>407400</v>
      </c>
      <c r="D21" s="26">
        <v>339500</v>
      </c>
      <c r="E21" s="26">
        <v>407400</v>
      </c>
    </row>
    <row r="22" spans="1:5" ht="36" x14ac:dyDescent="0.2">
      <c r="A22" s="3" t="s">
        <v>11</v>
      </c>
      <c r="B22" s="23">
        <v>19200</v>
      </c>
      <c r="C22" s="26">
        <v>18200</v>
      </c>
      <c r="D22" s="26">
        <f>14450+1300</f>
        <v>15750</v>
      </c>
      <c r="E22" s="26">
        <v>18200</v>
      </c>
    </row>
    <row r="23" spans="1:5" ht="24" x14ac:dyDescent="0.2">
      <c r="A23" s="3" t="s">
        <v>24</v>
      </c>
      <c r="B23" s="23">
        <v>351700</v>
      </c>
      <c r="C23" s="26">
        <v>0</v>
      </c>
      <c r="D23" s="26"/>
      <c r="E23" s="26"/>
    </row>
    <row r="24" spans="1:5" ht="36" x14ac:dyDescent="0.2">
      <c r="A24" s="3" t="s">
        <v>15</v>
      </c>
      <c r="B24" s="23">
        <v>3471673.37</v>
      </c>
      <c r="C24" s="26">
        <v>0</v>
      </c>
      <c r="D24" s="26">
        <v>0</v>
      </c>
      <c r="E24" s="26">
        <v>0</v>
      </c>
    </row>
    <row r="25" spans="1:5" ht="36" x14ac:dyDescent="0.2">
      <c r="A25" s="3" t="s">
        <v>26</v>
      </c>
      <c r="B25" s="23">
        <v>571500</v>
      </c>
      <c r="C25" s="26">
        <v>0</v>
      </c>
      <c r="D25" s="26">
        <v>0</v>
      </c>
      <c r="E25" s="26">
        <v>0</v>
      </c>
    </row>
    <row r="26" spans="1:5" ht="84" x14ac:dyDescent="0.2">
      <c r="A26" s="3" t="s">
        <v>3</v>
      </c>
      <c r="B26" s="29">
        <v>366300</v>
      </c>
      <c r="C26" s="24">
        <v>429800</v>
      </c>
      <c r="D26" s="24">
        <v>358198</v>
      </c>
      <c r="E26" s="24">
        <v>429800</v>
      </c>
    </row>
    <row r="27" spans="1:5" ht="24" x14ac:dyDescent="0.2">
      <c r="A27" s="3" t="s">
        <v>23</v>
      </c>
      <c r="B27" s="29">
        <v>7524752</v>
      </c>
      <c r="C27" s="24">
        <v>0</v>
      </c>
      <c r="D27" s="24">
        <f>C27</f>
        <v>0</v>
      </c>
      <c r="E27" s="24">
        <v>0</v>
      </c>
    </row>
    <row r="28" spans="1:5" ht="48" x14ac:dyDescent="0.2">
      <c r="A28" s="3" t="s">
        <v>16</v>
      </c>
      <c r="B28" s="23">
        <v>292610</v>
      </c>
      <c r="C28" s="26">
        <v>292610</v>
      </c>
      <c r="D28" s="26">
        <v>292610</v>
      </c>
      <c r="E28" s="26">
        <v>292610</v>
      </c>
    </row>
    <row r="29" spans="1:5" ht="36" x14ac:dyDescent="0.2">
      <c r="A29" s="3" t="s">
        <v>17</v>
      </c>
      <c r="B29" s="23">
        <v>9286</v>
      </c>
      <c r="C29" s="26">
        <v>9286</v>
      </c>
      <c r="D29" s="26">
        <v>9286</v>
      </c>
      <c r="E29" s="26">
        <v>9286</v>
      </c>
    </row>
    <row r="30" spans="1:5" ht="36" x14ac:dyDescent="0.2">
      <c r="A30" s="3" t="s">
        <v>20</v>
      </c>
      <c r="B30" s="23">
        <v>400000</v>
      </c>
      <c r="C30" s="26">
        <v>700000</v>
      </c>
      <c r="D30" s="26">
        <v>500000</v>
      </c>
      <c r="E30" s="26">
        <v>700000</v>
      </c>
    </row>
    <row r="31" spans="1:5" ht="36" x14ac:dyDescent="0.2">
      <c r="A31" s="3" t="s">
        <v>21</v>
      </c>
      <c r="B31" s="23">
        <v>125500</v>
      </c>
      <c r="C31" s="26">
        <v>0</v>
      </c>
      <c r="D31" s="26">
        <v>0</v>
      </c>
      <c r="E31" s="26">
        <v>0</v>
      </c>
    </row>
    <row r="32" spans="1:5" ht="36" x14ac:dyDescent="0.2">
      <c r="A32" s="3" t="s">
        <v>25</v>
      </c>
      <c r="B32" s="23">
        <v>488500</v>
      </c>
      <c r="C32" s="26">
        <v>0</v>
      </c>
      <c r="D32" s="26">
        <v>0</v>
      </c>
      <c r="E32" s="26">
        <v>0</v>
      </c>
    </row>
    <row r="33" spans="1:5" ht="24" x14ac:dyDescent="0.2">
      <c r="A33" s="3" t="s">
        <v>30</v>
      </c>
      <c r="B33" s="23">
        <v>103400</v>
      </c>
      <c r="C33" s="26">
        <v>0</v>
      </c>
      <c r="D33" s="26">
        <v>0</v>
      </c>
      <c r="E33" s="26">
        <v>0</v>
      </c>
    </row>
    <row r="34" spans="1:5" ht="24" x14ac:dyDescent="0.2">
      <c r="A34" s="3" t="s">
        <v>27</v>
      </c>
      <c r="B34" s="23">
        <v>99994</v>
      </c>
      <c r="C34" s="26">
        <v>0</v>
      </c>
      <c r="D34" s="26">
        <v>0</v>
      </c>
      <c r="E34" s="26">
        <v>0</v>
      </c>
    </row>
    <row r="35" spans="1:5" ht="36" x14ac:dyDescent="0.2">
      <c r="A35" s="3" t="s">
        <v>29</v>
      </c>
      <c r="B35" s="23">
        <v>22000</v>
      </c>
      <c r="C35" s="26">
        <v>0</v>
      </c>
      <c r="D35" s="26">
        <v>0</v>
      </c>
      <c r="E35" s="26">
        <v>0</v>
      </c>
    </row>
    <row r="36" spans="1:5" ht="36" x14ac:dyDescent="0.2">
      <c r="A36" s="3" t="s">
        <v>43</v>
      </c>
      <c r="B36" s="23">
        <v>0</v>
      </c>
      <c r="C36" s="26">
        <v>46720</v>
      </c>
      <c r="D36" s="26">
        <v>0</v>
      </c>
      <c r="E36" s="26">
        <v>0</v>
      </c>
    </row>
    <row r="37" spans="1:5" ht="48" x14ac:dyDescent="0.2">
      <c r="A37" s="3" t="s">
        <v>31</v>
      </c>
      <c r="B37" s="23">
        <v>349850</v>
      </c>
      <c r="C37" s="26">
        <v>410000</v>
      </c>
      <c r="D37" s="26">
        <v>0</v>
      </c>
      <c r="E37" s="26">
        <f>C37</f>
        <v>410000</v>
      </c>
    </row>
    <row r="38" spans="1:5" ht="96" x14ac:dyDescent="0.2">
      <c r="A38" s="3" t="s">
        <v>22</v>
      </c>
      <c r="B38" s="23">
        <v>39900.33</v>
      </c>
      <c r="C38" s="26">
        <v>61362.39</v>
      </c>
      <c r="D38" s="26">
        <v>61362.39</v>
      </c>
      <c r="E38" s="26">
        <v>61362.39</v>
      </c>
    </row>
    <row r="39" spans="1:5" ht="36" x14ac:dyDescent="0.2">
      <c r="A39" s="20" t="s">
        <v>41</v>
      </c>
      <c r="B39" s="27">
        <v>0</v>
      </c>
      <c r="C39" s="26">
        <v>290000</v>
      </c>
      <c r="D39" s="26">
        <v>290000</v>
      </c>
      <c r="E39" s="26">
        <v>290000</v>
      </c>
    </row>
    <row r="40" spans="1:5" ht="48" x14ac:dyDescent="0.2">
      <c r="A40" s="3" t="s">
        <v>42</v>
      </c>
      <c r="B40" s="23"/>
      <c r="C40" s="26">
        <v>565000</v>
      </c>
      <c r="D40" s="26">
        <v>565000</v>
      </c>
      <c r="E40" s="26">
        <v>565000</v>
      </c>
    </row>
    <row r="41" spans="1:5" ht="24" x14ac:dyDescent="0.2">
      <c r="A41" s="3" t="s">
        <v>47</v>
      </c>
      <c r="B41" s="23">
        <v>-17693.669999999998</v>
      </c>
      <c r="C41" s="26"/>
      <c r="D41" s="26"/>
      <c r="E41" s="26"/>
    </row>
    <row r="42" spans="1:5" ht="24" x14ac:dyDescent="0.25">
      <c r="A42" s="14" t="s">
        <v>8</v>
      </c>
      <c r="B42" s="25">
        <f>B8+B9+B10+B11+B12+B13+B17+B20+B15+B19+B18+B16</f>
        <v>19725604.880000003</v>
      </c>
      <c r="C42" s="25">
        <f>C8+C9+C10+C11+C12+C13+C17+C20+C15+C19+C18</f>
        <v>19051500</v>
      </c>
      <c r="D42" s="25">
        <f>D8+D9+D10+D11+D12+D13+D17+D20+D15+D19+D18</f>
        <v>16133714.870000001</v>
      </c>
      <c r="E42" s="25">
        <f t="shared" ref="E42" si="0">E8+E9+E10+E11+E12+E13+E17+E20+E15+E19+E18</f>
        <v>18741483.75</v>
      </c>
    </row>
    <row r="43" spans="1:5" ht="15" x14ac:dyDescent="0.25">
      <c r="A43" s="2" t="s">
        <v>14</v>
      </c>
      <c r="B43" s="25">
        <f>B42+B21+B23+B24+B26+B28+B22+B25+B27+B38+B29+B30+B31+B32+B33+B34+B35+B37+B41</f>
        <v>34361476.909999996</v>
      </c>
      <c r="C43" s="25">
        <f>C42+C21+C23+C24+C26+C28+C22+C25+C39+C27+C29+C38+C30+C31+C32+C40+C34+C33+C35+C36+C37</f>
        <v>22281878.390000001</v>
      </c>
      <c r="D43" s="25">
        <f t="shared" ref="D43:E43" si="1">D42+D21+D23+D24+D26+D28+D22+D25+D39+D27+D29+D38+D30+D31+D32+D40+D34+D33+D35+D36+D37</f>
        <v>18565421.260000002</v>
      </c>
      <c r="E43" s="25">
        <f t="shared" si="1"/>
        <v>21925142.140000001</v>
      </c>
    </row>
    <row r="44" spans="1:5" x14ac:dyDescent="0.2">
      <c r="A44" s="18"/>
      <c r="B44" s="20"/>
      <c r="C44" s="19"/>
      <c r="D44" s="19"/>
      <c r="E44" s="9"/>
    </row>
    <row r="45" spans="1:5" x14ac:dyDescent="0.2">
      <c r="A45" s="18"/>
      <c r="B45" s="9"/>
      <c r="C45" s="9"/>
      <c r="D45" s="9"/>
    </row>
    <row r="47" spans="1:5" ht="30" x14ac:dyDescent="0.2">
      <c r="A47" s="5" t="s">
        <v>35</v>
      </c>
      <c r="B47" s="7">
        <v>2832722.14</v>
      </c>
      <c r="C47" s="9"/>
      <c r="D47" s="21"/>
      <c r="E47" s="9"/>
    </row>
    <row r="48" spans="1:5" ht="45" x14ac:dyDescent="0.2">
      <c r="A48" s="6" t="s">
        <v>36</v>
      </c>
      <c r="B48" s="7">
        <f>E43</f>
        <v>21925142.140000001</v>
      </c>
      <c r="C48" s="9"/>
      <c r="D48" s="45"/>
      <c r="E48" s="9"/>
    </row>
    <row r="49" spans="1:5" ht="60" x14ac:dyDescent="0.2">
      <c r="A49" s="6" t="s">
        <v>37</v>
      </c>
      <c r="B49" s="7">
        <v>23257864.280000001</v>
      </c>
      <c r="C49" s="9"/>
      <c r="D49" s="21"/>
      <c r="E49" s="9"/>
    </row>
    <row r="50" spans="1:5" ht="45" x14ac:dyDescent="0.2">
      <c r="A50" s="6" t="s">
        <v>38</v>
      </c>
      <c r="B50" s="7">
        <f>B47+B48-B49</f>
        <v>1500000</v>
      </c>
      <c r="C50" s="9"/>
      <c r="D50" s="21"/>
      <c r="E50" s="9"/>
    </row>
  </sheetData>
  <mergeCells count="3">
    <mergeCell ref="A1:E1"/>
    <mergeCell ref="A2:E2"/>
    <mergeCell ref="A4:E4"/>
  </mergeCells>
  <pageMargins left="0.70866141732283472" right="0.70866141732283472" top="0.74803149606299213" bottom="0.74803149606299213" header="0.31496062992125984" footer="0.31496062992125984"/>
  <pageSetup paperSize="9" scale="78" fitToHeight="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workbookViewId="0">
      <selection activeCell="G43" sqref="G43"/>
    </sheetView>
  </sheetViews>
  <sheetFormatPr defaultRowHeight="12.75" x14ac:dyDescent="0.2"/>
  <cols>
    <col min="1" max="1" width="28" customWidth="1"/>
    <col min="2" max="2" width="16.42578125" customWidth="1"/>
    <col min="3" max="4" width="16.140625" customWidth="1"/>
    <col min="5" max="5" width="17.140625" customWidth="1"/>
    <col min="6" max="6" width="15.42578125" customWidth="1"/>
    <col min="7" max="7" width="16.42578125" customWidth="1"/>
    <col min="8" max="8" width="15.5703125" customWidth="1"/>
  </cols>
  <sheetData>
    <row r="1" spans="1:8" ht="15.75" customHeight="1" x14ac:dyDescent="0.2">
      <c r="A1" s="99" t="s">
        <v>51</v>
      </c>
      <c r="B1" s="99"/>
      <c r="C1" s="99"/>
      <c r="D1" s="99"/>
      <c r="E1" s="99"/>
      <c r="F1" s="99"/>
      <c r="G1" s="99"/>
      <c r="H1" s="99"/>
    </row>
    <row r="2" spans="1:8" ht="15.75" x14ac:dyDescent="0.2">
      <c r="A2" s="99" t="s">
        <v>2</v>
      </c>
      <c r="B2" s="99"/>
      <c r="C2" s="99"/>
      <c r="D2" s="99"/>
      <c r="E2" s="99"/>
      <c r="F2" s="99"/>
    </row>
    <row r="4" spans="1:8" ht="13.5" thickBot="1" x14ac:dyDescent="0.25">
      <c r="A4" s="100" t="s">
        <v>0</v>
      </c>
      <c r="B4" s="100"/>
      <c r="C4" s="100"/>
      <c r="D4" s="100"/>
      <c r="E4" s="100"/>
      <c r="F4" s="100"/>
    </row>
    <row r="5" spans="1:8" ht="39" thickBot="1" x14ac:dyDescent="0.25">
      <c r="A5" s="16" t="s">
        <v>45</v>
      </c>
      <c r="B5" s="17" t="s">
        <v>32</v>
      </c>
      <c r="C5" s="10" t="s">
        <v>33</v>
      </c>
      <c r="D5" s="10" t="s">
        <v>48</v>
      </c>
      <c r="E5" s="11" t="s">
        <v>34</v>
      </c>
      <c r="F5" s="12" t="s">
        <v>50</v>
      </c>
      <c r="G5" s="12" t="s">
        <v>52</v>
      </c>
      <c r="H5" s="12" t="s">
        <v>53</v>
      </c>
    </row>
    <row r="6" spans="1:8" x14ac:dyDescent="0.2">
      <c r="A6" s="1"/>
      <c r="B6" s="15"/>
      <c r="C6" s="8"/>
      <c r="D6" s="8"/>
      <c r="E6" s="8"/>
      <c r="F6" s="8"/>
      <c r="G6" s="8"/>
      <c r="H6" s="8"/>
    </row>
    <row r="7" spans="1:8" x14ac:dyDescent="0.2">
      <c r="A7" s="2"/>
      <c r="B7" s="2"/>
      <c r="C7" s="13"/>
      <c r="D7" s="13"/>
      <c r="E7" s="13"/>
      <c r="F7" s="13"/>
      <c r="G7" s="13"/>
      <c r="H7" s="13"/>
    </row>
    <row r="8" spans="1:8" ht="36" x14ac:dyDescent="0.2">
      <c r="A8" s="3" t="s">
        <v>7</v>
      </c>
      <c r="B8" s="46">
        <v>12503784.76</v>
      </c>
      <c r="C8" s="47">
        <v>12320500</v>
      </c>
      <c r="D8" s="47">
        <v>10393381.380000001</v>
      </c>
      <c r="E8" s="47">
        <v>12320500</v>
      </c>
      <c r="F8" s="48">
        <v>12320500</v>
      </c>
      <c r="G8" s="48">
        <v>12600000</v>
      </c>
      <c r="H8" s="48">
        <v>12600000</v>
      </c>
    </row>
    <row r="9" spans="1:8" ht="36" x14ac:dyDescent="0.2">
      <c r="A9" s="3" t="s">
        <v>6</v>
      </c>
      <c r="B9" s="46">
        <f>5181365.36-30372.26+118.8</f>
        <v>5151111.9000000004</v>
      </c>
      <c r="C9" s="47">
        <v>4906000</v>
      </c>
      <c r="D9" s="47">
        <f>4497910.68+26.74+100+7036+60+918.63</f>
        <v>4506052.05</v>
      </c>
      <c r="E9" s="47">
        <v>4906000</v>
      </c>
      <c r="F9" s="48">
        <v>1206000</v>
      </c>
      <c r="G9" s="48">
        <v>1242100</v>
      </c>
      <c r="H9" s="48">
        <v>1242100</v>
      </c>
    </row>
    <row r="10" spans="1:8" ht="36" x14ac:dyDescent="0.2">
      <c r="A10" s="3" t="s">
        <v>6</v>
      </c>
      <c r="B10" s="46">
        <v>3873.8</v>
      </c>
      <c r="C10" s="47">
        <v>1000</v>
      </c>
      <c r="D10" s="47">
        <v>0</v>
      </c>
      <c r="E10" s="47">
        <v>1000</v>
      </c>
      <c r="F10" s="48">
        <v>1000</v>
      </c>
      <c r="G10" s="48">
        <v>1000</v>
      </c>
      <c r="H10" s="48">
        <v>1000</v>
      </c>
    </row>
    <row r="11" spans="1:8" ht="36" x14ac:dyDescent="0.2">
      <c r="A11" s="3" t="s">
        <v>1</v>
      </c>
      <c r="B11" s="46">
        <v>230244.05</v>
      </c>
      <c r="C11" s="47">
        <v>337900</v>
      </c>
      <c r="D11" s="47">
        <f>226350.89+3730.8</f>
        <v>230081.69</v>
      </c>
      <c r="E11" s="47">
        <v>270000</v>
      </c>
      <c r="F11" s="48">
        <v>337900</v>
      </c>
      <c r="G11" s="48">
        <v>348000</v>
      </c>
      <c r="H11" s="48">
        <v>348000</v>
      </c>
    </row>
    <row r="12" spans="1:8" ht="60" x14ac:dyDescent="0.2">
      <c r="A12" s="3" t="s">
        <v>10</v>
      </c>
      <c r="B12" s="46">
        <v>65744.3</v>
      </c>
      <c r="C12" s="47">
        <v>68500</v>
      </c>
      <c r="D12" s="47">
        <f>75902.04+296.6</f>
        <v>76198.64</v>
      </c>
      <c r="E12" s="47">
        <v>85500</v>
      </c>
      <c r="F12" s="48">
        <v>68500</v>
      </c>
      <c r="G12" s="48">
        <v>70000</v>
      </c>
      <c r="H12" s="48">
        <v>70000</v>
      </c>
    </row>
    <row r="13" spans="1:8" ht="60" x14ac:dyDescent="0.2">
      <c r="A13" s="3" t="s">
        <v>9</v>
      </c>
      <c r="B13" s="46">
        <v>12985.41</v>
      </c>
      <c r="C13" s="47">
        <v>45400</v>
      </c>
      <c r="D13" s="47">
        <f>32003.65+66.93+1000</f>
        <v>33070.58</v>
      </c>
      <c r="E13" s="47">
        <v>45400</v>
      </c>
      <c r="F13" s="49">
        <v>8800</v>
      </c>
      <c r="G13" s="49">
        <v>9000</v>
      </c>
      <c r="H13" s="49">
        <v>9000</v>
      </c>
    </row>
    <row r="14" spans="1:8" ht="60" x14ac:dyDescent="0.2">
      <c r="A14" s="3" t="s">
        <v>49</v>
      </c>
      <c r="B14" s="46">
        <v>0</v>
      </c>
      <c r="C14" s="47">
        <v>0</v>
      </c>
      <c r="D14" s="47">
        <v>0</v>
      </c>
      <c r="E14" s="47">
        <v>0</v>
      </c>
      <c r="F14" s="49">
        <v>342100</v>
      </c>
      <c r="G14" s="49">
        <v>418300</v>
      </c>
      <c r="H14" s="49">
        <v>414800</v>
      </c>
    </row>
    <row r="15" spans="1:8" ht="24" x14ac:dyDescent="0.2">
      <c r="A15" s="3" t="s">
        <v>12</v>
      </c>
      <c r="B15" s="46">
        <v>25414.03</v>
      </c>
      <c r="C15" s="47">
        <v>0</v>
      </c>
      <c r="D15" s="47">
        <v>1083.75</v>
      </c>
      <c r="E15" s="47">
        <v>1083.75</v>
      </c>
      <c r="F15" s="48">
        <v>0</v>
      </c>
      <c r="G15" s="48">
        <v>0</v>
      </c>
      <c r="H15" s="48">
        <v>0</v>
      </c>
    </row>
    <row r="16" spans="1:8" ht="24" x14ac:dyDescent="0.2">
      <c r="A16" s="3" t="s">
        <v>46</v>
      </c>
      <c r="B16" s="46">
        <v>-1327.53</v>
      </c>
      <c r="C16" s="47"/>
      <c r="D16" s="47"/>
      <c r="E16" s="47">
        <v>0</v>
      </c>
      <c r="F16" s="48"/>
      <c r="G16" s="48"/>
      <c r="H16" s="48"/>
    </row>
    <row r="17" spans="1:8" ht="24" x14ac:dyDescent="0.2">
      <c r="A17" s="3" t="s">
        <v>5</v>
      </c>
      <c r="B17" s="46">
        <v>1589414.46</v>
      </c>
      <c r="C17" s="47">
        <v>1200000</v>
      </c>
      <c r="D17" s="47">
        <v>793349.14</v>
      </c>
      <c r="E17" s="47">
        <v>950000</v>
      </c>
      <c r="F17" s="48">
        <v>1037300</v>
      </c>
      <c r="G17" s="48">
        <v>1037300</v>
      </c>
      <c r="H17" s="48">
        <v>1037300</v>
      </c>
    </row>
    <row r="18" spans="1:8" x14ac:dyDescent="0.2">
      <c r="A18" s="20" t="s">
        <v>18</v>
      </c>
      <c r="B18" s="50">
        <v>50409.7</v>
      </c>
      <c r="C18" s="51">
        <v>77200</v>
      </c>
      <c r="D18" s="51">
        <f>3197.5+50.14</f>
        <v>3247.64</v>
      </c>
      <c r="E18" s="51">
        <v>50000</v>
      </c>
      <c r="F18" s="48">
        <v>77200</v>
      </c>
      <c r="G18" s="48">
        <v>79000</v>
      </c>
      <c r="H18" s="48">
        <v>79000</v>
      </c>
    </row>
    <row r="19" spans="1:8" ht="24" x14ac:dyDescent="0.2">
      <c r="A19" s="3" t="s">
        <v>44</v>
      </c>
      <c r="B19" s="46">
        <v>0</v>
      </c>
      <c r="C19" s="47">
        <v>0</v>
      </c>
      <c r="D19" s="47">
        <v>1000</v>
      </c>
      <c r="E19" s="47">
        <v>2000</v>
      </c>
      <c r="F19" s="48">
        <v>5000</v>
      </c>
      <c r="G19" s="48">
        <v>8000</v>
      </c>
      <c r="H19" s="48">
        <v>8000</v>
      </c>
    </row>
    <row r="20" spans="1:8" ht="38.25" x14ac:dyDescent="0.2">
      <c r="A20" s="4" t="s">
        <v>4</v>
      </c>
      <c r="B20" s="52">
        <v>93950</v>
      </c>
      <c r="C20" s="47">
        <v>95000</v>
      </c>
      <c r="D20" s="47">
        <v>96250</v>
      </c>
      <c r="E20" s="47">
        <v>110000</v>
      </c>
      <c r="F20" s="48">
        <v>95000</v>
      </c>
      <c r="G20" s="48">
        <v>98000</v>
      </c>
      <c r="H20" s="48">
        <v>98000</v>
      </c>
    </row>
    <row r="21" spans="1:8" ht="36" x14ac:dyDescent="0.2">
      <c r="A21" s="3" t="s">
        <v>13</v>
      </c>
      <c r="B21" s="46">
        <v>417400</v>
      </c>
      <c r="C21" s="47">
        <v>407400</v>
      </c>
      <c r="D21" s="47">
        <v>339500</v>
      </c>
      <c r="E21" s="47">
        <v>407400</v>
      </c>
      <c r="F21" s="47">
        <v>458000</v>
      </c>
      <c r="G21" s="47">
        <v>377600</v>
      </c>
      <c r="H21" s="47">
        <v>377600</v>
      </c>
    </row>
    <row r="22" spans="1:8" ht="24" x14ac:dyDescent="0.2">
      <c r="A22" s="3" t="s">
        <v>11</v>
      </c>
      <c r="B22" s="46">
        <v>19200</v>
      </c>
      <c r="C22" s="47">
        <v>18200</v>
      </c>
      <c r="D22" s="47">
        <f>14450+1300</f>
        <v>15750</v>
      </c>
      <c r="E22" s="47">
        <v>18200</v>
      </c>
      <c r="F22" s="53">
        <v>14800</v>
      </c>
      <c r="G22" s="53">
        <v>15400</v>
      </c>
      <c r="H22" s="53">
        <v>15400</v>
      </c>
    </row>
    <row r="23" spans="1:8" ht="24" x14ac:dyDescent="0.2">
      <c r="A23" s="3" t="s">
        <v>24</v>
      </c>
      <c r="B23" s="46">
        <v>351700</v>
      </c>
      <c r="C23" s="47">
        <v>0</v>
      </c>
      <c r="D23" s="47"/>
      <c r="E23" s="47"/>
      <c r="F23" s="48">
        <v>0</v>
      </c>
      <c r="G23" s="48">
        <v>0</v>
      </c>
      <c r="H23" s="48">
        <v>0</v>
      </c>
    </row>
    <row r="24" spans="1:8" ht="24" x14ac:dyDescent="0.2">
      <c r="A24" s="3" t="s">
        <v>15</v>
      </c>
      <c r="B24" s="46">
        <v>3471673.37</v>
      </c>
      <c r="C24" s="47">
        <v>0</v>
      </c>
      <c r="D24" s="47">
        <v>0</v>
      </c>
      <c r="E24" s="47">
        <v>0</v>
      </c>
      <c r="F24" s="48">
        <v>0</v>
      </c>
      <c r="G24" s="48">
        <v>0</v>
      </c>
      <c r="H24" s="48">
        <v>0</v>
      </c>
    </row>
    <row r="25" spans="1:8" ht="36" x14ac:dyDescent="0.2">
      <c r="A25" s="3" t="s">
        <v>26</v>
      </c>
      <c r="B25" s="46">
        <v>571500</v>
      </c>
      <c r="C25" s="47">
        <v>0</v>
      </c>
      <c r="D25" s="47">
        <v>0</v>
      </c>
      <c r="E25" s="47">
        <v>0</v>
      </c>
      <c r="F25" s="48">
        <v>3323400</v>
      </c>
      <c r="G25" s="48">
        <v>2373200</v>
      </c>
      <c r="H25" s="48">
        <v>2373200</v>
      </c>
    </row>
    <row r="26" spans="1:8" ht="60" x14ac:dyDescent="0.2">
      <c r="A26" s="3" t="s">
        <v>3</v>
      </c>
      <c r="B26" s="54">
        <v>366300</v>
      </c>
      <c r="C26" s="55">
        <v>429800</v>
      </c>
      <c r="D26" s="55">
        <v>358198</v>
      </c>
      <c r="E26" s="55">
        <v>429800</v>
      </c>
      <c r="F26" s="46">
        <v>467600</v>
      </c>
      <c r="G26" s="46">
        <v>467400</v>
      </c>
      <c r="H26" s="46">
        <v>467400</v>
      </c>
    </row>
    <row r="27" spans="1:8" x14ac:dyDescent="0.2">
      <c r="A27" s="3" t="s">
        <v>23</v>
      </c>
      <c r="B27" s="54">
        <v>7524752</v>
      </c>
      <c r="C27" s="55">
        <v>0</v>
      </c>
      <c r="D27" s="55">
        <f>C27</f>
        <v>0</v>
      </c>
      <c r="E27" s="55">
        <v>0</v>
      </c>
      <c r="F27" s="46"/>
      <c r="G27" s="46"/>
      <c r="H27" s="46"/>
    </row>
    <row r="28" spans="1:8" ht="24" x14ac:dyDescent="0.2">
      <c r="A28" s="3" t="s">
        <v>16</v>
      </c>
      <c r="B28" s="46">
        <v>292610</v>
      </c>
      <c r="C28" s="47">
        <v>292610</v>
      </c>
      <c r="D28" s="47">
        <v>292610</v>
      </c>
      <c r="E28" s="47">
        <v>292610</v>
      </c>
      <c r="F28" s="48"/>
      <c r="G28" s="48"/>
      <c r="H28" s="48"/>
    </row>
    <row r="29" spans="1:8" ht="24" x14ac:dyDescent="0.2">
      <c r="A29" s="3" t="s">
        <v>17</v>
      </c>
      <c r="B29" s="46">
        <v>9286</v>
      </c>
      <c r="C29" s="47">
        <v>9286</v>
      </c>
      <c r="D29" s="47">
        <v>9286</v>
      </c>
      <c r="E29" s="47">
        <v>9286</v>
      </c>
      <c r="F29" s="48">
        <v>9290</v>
      </c>
      <c r="G29" s="48">
        <v>9290</v>
      </c>
      <c r="H29" s="48">
        <v>9290</v>
      </c>
    </row>
    <row r="30" spans="1:8" ht="36" x14ac:dyDescent="0.2">
      <c r="A30" s="3" t="s">
        <v>20</v>
      </c>
      <c r="B30" s="46">
        <v>400000</v>
      </c>
      <c r="C30" s="47">
        <v>700000</v>
      </c>
      <c r="D30" s="47">
        <v>500000</v>
      </c>
      <c r="E30" s="47">
        <v>700000</v>
      </c>
      <c r="F30" s="48">
        <v>0</v>
      </c>
      <c r="G30" s="48">
        <v>0</v>
      </c>
      <c r="H30" s="48">
        <v>0</v>
      </c>
    </row>
    <row r="31" spans="1:8" ht="24" x14ac:dyDescent="0.2">
      <c r="A31" s="3" t="s">
        <v>21</v>
      </c>
      <c r="B31" s="46">
        <v>125500</v>
      </c>
      <c r="C31" s="47">
        <v>0</v>
      </c>
      <c r="D31" s="47">
        <v>0</v>
      </c>
      <c r="E31" s="47">
        <v>0</v>
      </c>
      <c r="F31" s="48">
        <v>0</v>
      </c>
      <c r="G31" s="48">
        <v>0</v>
      </c>
      <c r="H31" s="48">
        <v>0</v>
      </c>
    </row>
    <row r="32" spans="1:8" ht="24" x14ac:dyDescent="0.2">
      <c r="A32" s="3" t="s">
        <v>25</v>
      </c>
      <c r="B32" s="46">
        <v>488500</v>
      </c>
      <c r="C32" s="47">
        <v>0</v>
      </c>
      <c r="D32" s="47">
        <v>0</v>
      </c>
      <c r="E32" s="47">
        <v>0</v>
      </c>
      <c r="F32" s="48"/>
      <c r="G32" s="48"/>
      <c r="H32" s="48"/>
    </row>
    <row r="33" spans="1:8" ht="24" x14ac:dyDescent="0.2">
      <c r="A33" s="3" t="s">
        <v>30</v>
      </c>
      <c r="B33" s="46">
        <v>103400</v>
      </c>
      <c r="C33" s="47">
        <v>0</v>
      </c>
      <c r="D33" s="47">
        <v>0</v>
      </c>
      <c r="E33" s="47">
        <v>0</v>
      </c>
      <c r="F33" s="48"/>
      <c r="G33" s="48"/>
      <c r="H33" s="48"/>
    </row>
    <row r="34" spans="1:8" ht="24" x14ac:dyDescent="0.2">
      <c r="A34" s="3" t="s">
        <v>27</v>
      </c>
      <c r="B34" s="46">
        <v>99994</v>
      </c>
      <c r="C34" s="47">
        <v>0</v>
      </c>
      <c r="D34" s="47">
        <v>0</v>
      </c>
      <c r="E34" s="47">
        <v>0</v>
      </c>
      <c r="F34" s="48"/>
      <c r="G34" s="48"/>
      <c r="H34" s="48"/>
    </row>
    <row r="35" spans="1:8" ht="24" x14ac:dyDescent="0.2">
      <c r="A35" s="3" t="s">
        <v>29</v>
      </c>
      <c r="B35" s="46">
        <v>22000</v>
      </c>
      <c r="C35" s="47">
        <v>0</v>
      </c>
      <c r="D35" s="47">
        <v>0</v>
      </c>
      <c r="E35" s="47">
        <v>0</v>
      </c>
      <c r="F35" s="48"/>
      <c r="G35" s="48"/>
      <c r="H35" s="48"/>
    </row>
    <row r="36" spans="1:8" ht="24" x14ac:dyDescent="0.2">
      <c r="A36" s="3" t="s">
        <v>43</v>
      </c>
      <c r="B36" s="46">
        <v>0</v>
      </c>
      <c r="C36" s="47">
        <v>46720</v>
      </c>
      <c r="D36" s="47">
        <v>0</v>
      </c>
      <c r="E36" s="47">
        <v>0</v>
      </c>
      <c r="F36" s="48"/>
      <c r="G36" s="48"/>
      <c r="H36" s="48"/>
    </row>
    <row r="37" spans="1:8" ht="36" x14ac:dyDescent="0.2">
      <c r="A37" s="3" t="s">
        <v>31</v>
      </c>
      <c r="B37" s="46">
        <v>349850</v>
      </c>
      <c r="C37" s="47">
        <v>410000</v>
      </c>
      <c r="D37" s="47">
        <v>0</v>
      </c>
      <c r="E37" s="47">
        <f>C37</f>
        <v>410000</v>
      </c>
      <c r="F37" s="48"/>
      <c r="G37" s="48"/>
      <c r="H37" s="48"/>
    </row>
    <row r="38" spans="1:8" ht="72" x14ac:dyDescent="0.2">
      <c r="A38" s="3" t="s">
        <v>22</v>
      </c>
      <c r="B38" s="46">
        <v>39900.33</v>
      </c>
      <c r="C38" s="47">
        <v>61362.39</v>
      </c>
      <c r="D38" s="47">
        <v>61362.39</v>
      </c>
      <c r="E38" s="47">
        <v>61362.39</v>
      </c>
      <c r="F38" s="48"/>
      <c r="G38" s="48"/>
      <c r="H38" s="48"/>
    </row>
    <row r="39" spans="1:8" ht="24" x14ac:dyDescent="0.2">
      <c r="A39" s="20" t="s">
        <v>41</v>
      </c>
      <c r="B39" s="50">
        <v>0</v>
      </c>
      <c r="C39" s="47">
        <v>290000</v>
      </c>
      <c r="D39" s="47">
        <v>290000</v>
      </c>
      <c r="E39" s="47">
        <v>290000</v>
      </c>
      <c r="F39" s="48"/>
      <c r="G39" s="48"/>
      <c r="H39" s="48"/>
    </row>
    <row r="40" spans="1:8" ht="36" x14ac:dyDescent="0.2">
      <c r="A40" s="3" t="s">
        <v>42</v>
      </c>
      <c r="B40" s="46"/>
      <c r="C40" s="47">
        <v>565000</v>
      </c>
      <c r="D40" s="47">
        <v>565000</v>
      </c>
      <c r="E40" s="47">
        <v>565000</v>
      </c>
      <c r="F40" s="48"/>
      <c r="G40" s="48"/>
      <c r="H40" s="48"/>
    </row>
    <row r="41" spans="1:8" ht="24" x14ac:dyDescent="0.2">
      <c r="A41" s="3" t="s">
        <v>47</v>
      </c>
      <c r="B41" s="46">
        <v>-17693.669999999998</v>
      </c>
      <c r="C41" s="47"/>
      <c r="D41" s="47"/>
      <c r="E41" s="47"/>
      <c r="F41" s="48"/>
      <c r="G41" s="48"/>
      <c r="H41" s="48"/>
    </row>
    <row r="42" spans="1:8" x14ac:dyDescent="0.2">
      <c r="A42" s="14" t="s">
        <v>8</v>
      </c>
      <c r="B42" s="56">
        <f>B8+B9+B10+B11+B12+B13+B17+B20+B15+B19+B18+B16</f>
        <v>19725604.880000003</v>
      </c>
      <c r="C42" s="56">
        <f>C8+C9+C10+C11+C12+C13+C17+C20+C15+C19+C18</f>
        <v>19051500</v>
      </c>
      <c r="D42" s="56">
        <f>D8+D9+D10+D11+D12+D13+D17+D20+D15+D19+D18</f>
        <v>16133714.870000001</v>
      </c>
      <c r="E42" s="56">
        <f t="shared" ref="E42:H42" si="0">E8+E9+E10+E11+E12+E13+E17+E20+E15+E19+E18</f>
        <v>18741483.75</v>
      </c>
      <c r="F42" s="56">
        <f t="shared" si="0"/>
        <v>15157200</v>
      </c>
      <c r="G42" s="56">
        <f t="shared" si="0"/>
        <v>15492400</v>
      </c>
      <c r="H42" s="56">
        <f t="shared" si="0"/>
        <v>15492400</v>
      </c>
    </row>
    <row r="43" spans="1:8" x14ac:dyDescent="0.2">
      <c r="A43" s="2" t="s">
        <v>14</v>
      </c>
      <c r="B43" s="56">
        <f>B42+B21+B23+B24+B26+B28+B22+B25+B27+B38+B29+B30+B31+B32+B33+B34+B35+B37+B41</f>
        <v>34361476.909999996</v>
      </c>
      <c r="C43" s="56">
        <f>C42+C21+C23+C24+C26+C28+C22+C25+C39+C27+C29+C38+C30+C31+C32+C40+C34+C33+C35+C36+C37</f>
        <v>22281878.390000001</v>
      </c>
      <c r="D43" s="56">
        <f t="shared" ref="D43:E43" si="1">D42+D21+D23+D24+D26+D28+D22+D25+D39+D27+D29+D38+D30+D31+D32+D40+D34+D33+D35+D36+D37</f>
        <v>18565421.260000002</v>
      </c>
      <c r="E43" s="56">
        <f t="shared" si="1"/>
        <v>21925142.140000001</v>
      </c>
      <c r="F43" s="56">
        <f>F42+F21+F23+F24+F26+F28+F22+F25+F39+F27+F29+F38+F30+F31+F32+F40+F34+F33+F35+F36+F37+F14</f>
        <v>19772390</v>
      </c>
      <c r="G43" s="56">
        <f t="shared" ref="G43:H43" si="2">G42+G21+G23+G24+G26+G28+G22+G25+G39+G27+G29+G38+G30+G31+G32+G40+G34+G33+G35+G36+G37+G14</f>
        <v>19153590</v>
      </c>
      <c r="H43" s="56">
        <f t="shared" si="2"/>
        <v>19150090</v>
      </c>
    </row>
    <row r="44" spans="1:8" x14ac:dyDescent="0.2">
      <c r="A44" s="18"/>
      <c r="B44" s="20"/>
      <c r="C44" s="19"/>
      <c r="D44" s="19"/>
      <c r="E44" s="9"/>
    </row>
    <row r="45" spans="1:8" x14ac:dyDescent="0.2">
      <c r="A45" s="18"/>
      <c r="B45" s="9"/>
      <c r="C45" s="9"/>
      <c r="D45" s="9"/>
    </row>
    <row r="47" spans="1:8" ht="30" x14ac:dyDescent="0.2">
      <c r="A47" s="5" t="s">
        <v>35</v>
      </c>
      <c r="B47" s="7">
        <v>2832722.14</v>
      </c>
      <c r="C47" s="9"/>
      <c r="D47" s="21" t="s">
        <v>28</v>
      </c>
      <c r="E47" s="9">
        <f>B50</f>
        <v>1500000</v>
      </c>
      <c r="F47" s="31"/>
    </row>
    <row r="48" spans="1:8" ht="30" x14ac:dyDescent="0.2">
      <c r="A48" s="6" t="s">
        <v>36</v>
      </c>
      <c r="B48" s="7">
        <f>E43</f>
        <v>21925142.140000001</v>
      </c>
      <c r="C48" s="9"/>
      <c r="D48" s="21" t="s">
        <v>39</v>
      </c>
      <c r="E48" s="9">
        <f>F43</f>
        <v>19772390</v>
      </c>
      <c r="F48" s="9"/>
    </row>
    <row r="49" spans="1:6" ht="38.25" x14ac:dyDescent="0.2">
      <c r="A49" s="6" t="s">
        <v>37</v>
      </c>
      <c r="B49" s="7">
        <f>[1]TDSheet!$N$10</f>
        <v>23257864.280000001</v>
      </c>
      <c r="C49" s="9"/>
      <c r="D49" s="21" t="s">
        <v>40</v>
      </c>
      <c r="E49" s="9">
        <f>E47+E48</f>
        <v>21272390</v>
      </c>
      <c r="F49" s="30"/>
    </row>
    <row r="50" spans="1:6" ht="45" x14ac:dyDescent="0.2">
      <c r="A50" s="6" t="s">
        <v>38</v>
      </c>
      <c r="B50" s="7">
        <f>B47+B48-B49</f>
        <v>1500000</v>
      </c>
      <c r="C50" s="9"/>
      <c r="D50" s="21" t="s">
        <v>19</v>
      </c>
      <c r="E50" s="9">
        <f>E47</f>
        <v>1500000</v>
      </c>
      <c r="F50" s="30"/>
    </row>
  </sheetData>
  <mergeCells count="3">
    <mergeCell ref="A2:F2"/>
    <mergeCell ref="A4:F4"/>
    <mergeCell ref="A1:H1"/>
  </mergeCells>
  <pageMargins left="0.70866141732283472" right="0.31496062992125984" top="0.15748031496062992" bottom="0" header="0.31496062992125984" footer="0.31496062992125984"/>
  <pageSetup paperSize="9" scale="72" fitToHeight="4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workbookViewId="0">
      <selection activeCell="C24" activeCellId="1" sqref="C21:C22 C24"/>
    </sheetView>
  </sheetViews>
  <sheetFormatPr defaultRowHeight="12.75" x14ac:dyDescent="0.2"/>
  <cols>
    <col min="1" max="1" width="45.85546875" customWidth="1"/>
    <col min="2" max="2" width="19" customWidth="1"/>
    <col min="3" max="3" width="20.42578125" customWidth="1"/>
    <col min="4" max="4" width="17" customWidth="1"/>
  </cols>
  <sheetData>
    <row r="1" spans="1:4" ht="33.75" customHeight="1" x14ac:dyDescent="0.2">
      <c r="A1" s="99" t="s">
        <v>55</v>
      </c>
      <c r="B1" s="99"/>
      <c r="C1" s="99"/>
      <c r="D1" s="99"/>
    </row>
    <row r="2" spans="1:4" ht="15.75" customHeight="1" x14ac:dyDescent="0.2">
      <c r="A2" s="99" t="s">
        <v>2</v>
      </c>
      <c r="B2" s="99"/>
      <c r="C2" s="99"/>
      <c r="D2" s="99"/>
    </row>
    <row r="4" spans="1:4" ht="13.5" thickBot="1" x14ac:dyDescent="0.25">
      <c r="A4" s="100" t="s">
        <v>0</v>
      </c>
      <c r="B4" s="100"/>
    </row>
    <row r="5" spans="1:4" ht="57" thickBot="1" x14ac:dyDescent="0.35">
      <c r="A5" s="32" t="s">
        <v>45</v>
      </c>
      <c r="B5" s="33" t="s">
        <v>50</v>
      </c>
      <c r="C5" s="33" t="s">
        <v>52</v>
      </c>
      <c r="D5" s="33" t="s">
        <v>53</v>
      </c>
    </row>
    <row r="6" spans="1:4" ht="40.5" customHeight="1" x14ac:dyDescent="0.3">
      <c r="A6" s="35" t="s">
        <v>7</v>
      </c>
      <c r="B6" s="36">
        <v>12320500</v>
      </c>
      <c r="C6" s="36">
        <v>12600000</v>
      </c>
      <c r="D6" s="36">
        <v>12600000</v>
      </c>
    </row>
    <row r="7" spans="1:4" ht="56.25" x14ac:dyDescent="0.3">
      <c r="A7" s="35" t="s">
        <v>6</v>
      </c>
      <c r="B7" s="36">
        <v>1207000</v>
      </c>
      <c r="C7" s="36">
        <v>1243100</v>
      </c>
      <c r="D7" s="36">
        <v>1243100</v>
      </c>
    </row>
    <row r="8" spans="1:4" ht="3.75" customHeight="1" x14ac:dyDescent="0.3">
      <c r="A8" s="35"/>
      <c r="B8" s="36"/>
      <c r="C8" s="36"/>
      <c r="D8" s="36"/>
    </row>
    <row r="9" spans="1:4" ht="45" customHeight="1" x14ac:dyDescent="0.3">
      <c r="A9" s="35" t="s">
        <v>1</v>
      </c>
      <c r="B9" s="36">
        <v>337900</v>
      </c>
      <c r="C9" s="36">
        <v>348000</v>
      </c>
      <c r="D9" s="36">
        <v>348000</v>
      </c>
    </row>
    <row r="10" spans="1:4" ht="75" x14ac:dyDescent="0.3">
      <c r="A10" s="35" t="s">
        <v>10</v>
      </c>
      <c r="B10" s="36">
        <v>68500</v>
      </c>
      <c r="C10" s="36">
        <v>70000</v>
      </c>
      <c r="D10" s="36">
        <v>70000</v>
      </c>
    </row>
    <row r="11" spans="1:4" ht="75" x14ac:dyDescent="0.3">
      <c r="A11" s="35" t="s">
        <v>9</v>
      </c>
      <c r="B11" s="37">
        <v>8800</v>
      </c>
      <c r="C11" s="37">
        <v>9000</v>
      </c>
      <c r="D11" s="37">
        <v>9000</v>
      </c>
    </row>
    <row r="12" spans="1:4" ht="56.25" customHeight="1" x14ac:dyDescent="0.3">
      <c r="A12" s="35" t="s">
        <v>49</v>
      </c>
      <c r="B12" s="37">
        <v>342100</v>
      </c>
      <c r="C12" s="37">
        <v>418300</v>
      </c>
      <c r="D12" s="37">
        <v>414800</v>
      </c>
    </row>
    <row r="13" spans="1:4" ht="37.5" x14ac:dyDescent="0.3">
      <c r="A13" s="35" t="s">
        <v>12</v>
      </c>
      <c r="B13" s="36">
        <v>0</v>
      </c>
      <c r="C13" s="36">
        <v>0</v>
      </c>
      <c r="D13" s="36">
        <v>0</v>
      </c>
    </row>
    <row r="14" spans="1:4" ht="18.75" x14ac:dyDescent="0.3">
      <c r="A14" s="35" t="s">
        <v>46</v>
      </c>
      <c r="B14" s="36"/>
      <c r="C14" s="36"/>
      <c r="D14" s="36"/>
    </row>
    <row r="15" spans="1:4" ht="37.5" x14ac:dyDescent="0.3">
      <c r="A15" s="35" t="s">
        <v>5</v>
      </c>
      <c r="B15" s="36">
        <v>1037300</v>
      </c>
      <c r="C15" s="36">
        <v>1037300</v>
      </c>
      <c r="D15" s="36">
        <v>1037300</v>
      </c>
    </row>
    <row r="16" spans="1:4" ht="18.75" x14ac:dyDescent="0.3">
      <c r="A16" s="38" t="s">
        <v>18</v>
      </c>
      <c r="B16" s="36">
        <v>77200</v>
      </c>
      <c r="C16" s="36">
        <v>79000</v>
      </c>
      <c r="D16" s="36">
        <v>79000</v>
      </c>
    </row>
    <row r="17" spans="1:4" ht="37.5" x14ac:dyDescent="0.3">
      <c r="A17" s="35" t="s">
        <v>44</v>
      </c>
      <c r="B17" s="36">
        <v>5000</v>
      </c>
      <c r="C17" s="36">
        <v>8000</v>
      </c>
      <c r="D17" s="36">
        <v>8000</v>
      </c>
    </row>
    <row r="18" spans="1:4" ht="37.5" x14ac:dyDescent="0.3">
      <c r="A18" s="39" t="s">
        <v>4</v>
      </c>
      <c r="B18" s="36">
        <v>95000</v>
      </c>
      <c r="C18" s="36">
        <v>98000</v>
      </c>
      <c r="D18" s="36">
        <v>98000</v>
      </c>
    </row>
    <row r="19" spans="1:4" ht="56.25" x14ac:dyDescent="0.3">
      <c r="A19" s="35" t="s">
        <v>13</v>
      </c>
      <c r="B19" s="40">
        <v>458000</v>
      </c>
      <c r="C19" s="40">
        <v>377600</v>
      </c>
      <c r="D19" s="40">
        <v>377600</v>
      </c>
    </row>
    <row r="20" spans="1:4" ht="37.5" x14ac:dyDescent="0.3">
      <c r="A20" s="35" t="s">
        <v>11</v>
      </c>
      <c r="B20" s="41">
        <v>14800</v>
      </c>
      <c r="C20" s="41">
        <v>15400</v>
      </c>
      <c r="D20" s="41">
        <v>15400</v>
      </c>
    </row>
    <row r="21" spans="1:4" ht="37.5" x14ac:dyDescent="0.3">
      <c r="A21" s="35" t="s">
        <v>24</v>
      </c>
      <c r="B21" s="36">
        <v>0</v>
      </c>
      <c r="C21" s="36">
        <v>0</v>
      </c>
      <c r="D21" s="36">
        <v>0</v>
      </c>
    </row>
    <row r="22" spans="1:4" ht="37.5" x14ac:dyDescent="0.3">
      <c r="A22" s="35" t="s">
        <v>26</v>
      </c>
      <c r="B22" s="36">
        <v>3323400</v>
      </c>
      <c r="C22" s="36">
        <v>2373200</v>
      </c>
      <c r="D22" s="36">
        <v>2373200</v>
      </c>
    </row>
    <row r="23" spans="1:4" ht="75" x14ac:dyDescent="0.3">
      <c r="A23" s="35" t="s">
        <v>3</v>
      </c>
      <c r="B23" s="42">
        <v>467600</v>
      </c>
      <c r="C23" s="42">
        <v>467400</v>
      </c>
      <c r="D23" s="42">
        <v>467400</v>
      </c>
    </row>
    <row r="24" spans="1:4" ht="37.5" x14ac:dyDescent="0.3">
      <c r="A24" s="35" t="s">
        <v>17</v>
      </c>
      <c r="B24" s="36">
        <v>9290</v>
      </c>
      <c r="C24" s="36">
        <v>9290</v>
      </c>
      <c r="D24" s="36">
        <v>9290</v>
      </c>
    </row>
    <row r="25" spans="1:4" ht="37.5" x14ac:dyDescent="0.3">
      <c r="A25" s="35" t="s">
        <v>20</v>
      </c>
      <c r="B25" s="36">
        <v>0</v>
      </c>
      <c r="C25" s="36">
        <v>0</v>
      </c>
      <c r="D25" s="36">
        <v>0</v>
      </c>
    </row>
    <row r="26" spans="1:4" ht="37.5" x14ac:dyDescent="0.3">
      <c r="A26" s="35" t="s">
        <v>21</v>
      </c>
      <c r="B26" s="36">
        <v>0</v>
      </c>
      <c r="C26" s="36">
        <v>0</v>
      </c>
      <c r="D26" s="36">
        <v>0</v>
      </c>
    </row>
    <row r="27" spans="1:4" ht="18.75" x14ac:dyDescent="0.3">
      <c r="A27" s="43" t="s">
        <v>8</v>
      </c>
      <c r="B27" s="44">
        <f>B6+B7+B8+B9+B10+B11+B15+B18+B13+B17+B16</f>
        <v>15157200</v>
      </c>
      <c r="C27" s="44">
        <f>C6+C7+C8+C9+C10+C11+C15+C18+C13+C17+C16</f>
        <v>15492400</v>
      </c>
      <c r="D27" s="44">
        <f>D6+D7+D8+D9+D10+D11+D15+D18+D13+D17+D16</f>
        <v>15492400</v>
      </c>
    </row>
    <row r="28" spans="1:4" ht="18.75" x14ac:dyDescent="0.3">
      <c r="A28" s="34" t="s">
        <v>14</v>
      </c>
      <c r="B28" s="44">
        <f>B27+B19+B21+B23+B20+B22+B24+B25+B26+B12</f>
        <v>19772390</v>
      </c>
      <c r="C28" s="44">
        <f t="shared" ref="C28:D28" si="0">C27+C19+C21+C23+C20+C22+C24+C25+C26+C12</f>
        <v>19153590</v>
      </c>
      <c r="D28" s="44">
        <f t="shared" si="0"/>
        <v>19150090</v>
      </c>
    </row>
    <row r="29" spans="1:4" x14ac:dyDescent="0.2">
      <c r="A29" s="18"/>
    </row>
    <row r="30" spans="1:4" x14ac:dyDescent="0.2">
      <c r="A30" s="18"/>
    </row>
    <row r="32" spans="1:4" ht="15" x14ac:dyDescent="0.2">
      <c r="A32" s="5"/>
      <c r="B32" s="31"/>
    </row>
    <row r="33" spans="1:2" ht="15" x14ac:dyDescent="0.2">
      <c r="A33" s="6"/>
      <c r="B33" s="9"/>
    </row>
    <row r="34" spans="1:2" ht="15" x14ac:dyDescent="0.2">
      <c r="A34" s="6"/>
      <c r="B34" s="30"/>
    </row>
    <row r="35" spans="1:2" ht="15" x14ac:dyDescent="0.2">
      <c r="A35" s="6"/>
      <c r="B35" s="30"/>
    </row>
  </sheetData>
  <mergeCells count="3">
    <mergeCell ref="A1:D1"/>
    <mergeCell ref="A4:B4"/>
    <mergeCell ref="A2:D2"/>
  </mergeCells>
  <pageMargins left="0.70866141732283472" right="0.11811023622047245" top="0.35433070866141736" bottom="0" header="0.31496062992125984" footer="0.31496062992125984"/>
  <pageSetup paperSize="9" scale="77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workbookViewId="0">
      <selection sqref="A1:F40"/>
    </sheetView>
  </sheetViews>
  <sheetFormatPr defaultRowHeight="12.75" x14ac:dyDescent="0.2"/>
  <cols>
    <col min="1" max="1" width="34.5703125" customWidth="1"/>
    <col min="2" max="2" width="18.42578125" customWidth="1"/>
    <col min="3" max="3" width="17.28515625" customWidth="1"/>
    <col min="4" max="4" width="18.42578125" customWidth="1"/>
    <col min="5" max="5" width="17.5703125" customWidth="1"/>
    <col min="6" max="6" width="20.28515625" customWidth="1"/>
  </cols>
  <sheetData>
    <row r="1" spans="1:6" ht="15.75" customHeight="1" x14ac:dyDescent="0.2">
      <c r="A1" s="101" t="s">
        <v>69</v>
      </c>
      <c r="B1" s="101"/>
      <c r="C1" s="101"/>
      <c r="D1" s="101"/>
      <c r="E1" s="101"/>
      <c r="F1" s="93"/>
    </row>
    <row r="2" spans="1:6" ht="15.75" customHeight="1" x14ac:dyDescent="0.2">
      <c r="A2" s="101" t="s">
        <v>2</v>
      </c>
      <c r="B2" s="101"/>
      <c r="C2" s="101"/>
      <c r="D2" s="101"/>
      <c r="E2" s="101"/>
      <c r="F2" s="93"/>
    </row>
    <row r="3" spans="1:6" ht="15.75" x14ac:dyDescent="0.25">
      <c r="A3" s="71"/>
      <c r="B3" s="71"/>
      <c r="C3" s="71"/>
      <c r="D3" s="71"/>
      <c r="E3" s="71"/>
      <c r="F3" s="71"/>
    </row>
    <row r="4" spans="1:6" ht="15.75" x14ac:dyDescent="0.2">
      <c r="A4" s="102" t="s">
        <v>0</v>
      </c>
      <c r="B4" s="102"/>
      <c r="C4" s="102"/>
      <c r="D4" s="102"/>
      <c r="E4" s="102"/>
      <c r="F4" s="94"/>
    </row>
    <row r="5" spans="1:6" ht="47.25" x14ac:dyDescent="0.25">
      <c r="A5" s="72" t="s">
        <v>45</v>
      </c>
      <c r="B5" s="73" t="s">
        <v>56</v>
      </c>
      <c r="C5" s="74" t="s">
        <v>74</v>
      </c>
      <c r="D5" s="74" t="s">
        <v>75</v>
      </c>
      <c r="E5" s="75" t="s">
        <v>58</v>
      </c>
      <c r="F5" s="76" t="s">
        <v>59</v>
      </c>
    </row>
    <row r="6" spans="1:6" ht="47.25" x14ac:dyDescent="0.25">
      <c r="A6" s="77" t="s">
        <v>7</v>
      </c>
      <c r="B6" s="78">
        <v>12444515</v>
      </c>
      <c r="C6" s="78">
        <v>12458504</v>
      </c>
      <c r="D6" s="78">
        <v>7742730.6500000004</v>
      </c>
      <c r="E6" s="78">
        <v>9477000</v>
      </c>
      <c r="F6" s="78">
        <v>6960000</v>
      </c>
    </row>
    <row r="7" spans="1:6" ht="35.25" customHeight="1" x14ac:dyDescent="0.25">
      <c r="A7" s="79" t="s">
        <v>6</v>
      </c>
      <c r="B7" s="78">
        <v>4992057.3600000003</v>
      </c>
      <c r="C7" s="78">
        <v>1207000</v>
      </c>
      <c r="D7" s="78">
        <v>1538237.66</v>
      </c>
      <c r="E7" s="78">
        <v>1988000</v>
      </c>
      <c r="F7" s="78">
        <v>1988000</v>
      </c>
    </row>
    <row r="8" spans="1:6" ht="35.25" customHeight="1" x14ac:dyDescent="0.25">
      <c r="A8" s="79" t="s">
        <v>1</v>
      </c>
      <c r="B8" s="78">
        <v>290825</v>
      </c>
      <c r="C8" s="78">
        <v>337900</v>
      </c>
      <c r="D8" s="78">
        <v>134884.98000000001</v>
      </c>
      <c r="E8" s="78">
        <v>300000</v>
      </c>
      <c r="F8" s="78">
        <v>337900</v>
      </c>
    </row>
    <row r="9" spans="1:6" ht="35.25" customHeight="1" x14ac:dyDescent="0.25">
      <c r="A9" s="79" t="s">
        <v>10</v>
      </c>
      <c r="B9" s="78">
        <v>100321</v>
      </c>
      <c r="C9" s="78">
        <v>68500</v>
      </c>
      <c r="D9" s="78">
        <v>126795.67</v>
      </c>
      <c r="E9" s="78">
        <v>120000</v>
      </c>
      <c r="F9" s="78">
        <v>68500</v>
      </c>
    </row>
    <row r="10" spans="1:6" ht="35.25" customHeight="1" x14ac:dyDescent="0.25">
      <c r="A10" s="79" t="s">
        <v>9</v>
      </c>
      <c r="B10" s="78">
        <v>72655</v>
      </c>
      <c r="C10" s="78">
        <v>8800</v>
      </c>
      <c r="D10" s="78">
        <v>28644.99</v>
      </c>
      <c r="E10" s="78">
        <v>30000</v>
      </c>
      <c r="F10" s="78">
        <v>8800</v>
      </c>
    </row>
    <row r="11" spans="1:6" ht="35.25" customHeight="1" x14ac:dyDescent="0.25">
      <c r="A11" s="79" t="s">
        <v>12</v>
      </c>
      <c r="B11" s="78">
        <v>1084</v>
      </c>
      <c r="C11" s="78">
        <v>0</v>
      </c>
      <c r="D11" s="78">
        <v>2662.99</v>
      </c>
      <c r="E11" s="78">
        <v>2662.99</v>
      </c>
      <c r="F11" s="78">
        <v>0</v>
      </c>
    </row>
    <row r="12" spans="1:6" ht="35.25" customHeight="1" x14ac:dyDescent="0.25">
      <c r="A12" s="79" t="s">
        <v>65</v>
      </c>
      <c r="B12" s="78">
        <v>0</v>
      </c>
      <c r="C12" s="78">
        <v>342100</v>
      </c>
      <c r="D12" s="78">
        <v>189819.18</v>
      </c>
      <c r="E12" s="78">
        <v>342100</v>
      </c>
      <c r="F12" s="78">
        <v>418300</v>
      </c>
    </row>
    <row r="13" spans="1:6" ht="35.25" customHeight="1" x14ac:dyDescent="0.25">
      <c r="A13" s="79" t="s">
        <v>5</v>
      </c>
      <c r="B13" s="78">
        <v>1176532</v>
      </c>
      <c r="C13" s="78">
        <v>1037300</v>
      </c>
      <c r="D13" s="78">
        <v>645307.75</v>
      </c>
      <c r="E13" s="78">
        <v>1037300</v>
      </c>
      <c r="F13" s="78">
        <v>957400</v>
      </c>
    </row>
    <row r="14" spans="1:6" ht="35.25" customHeight="1" x14ac:dyDescent="0.25">
      <c r="A14" s="80" t="s">
        <v>18</v>
      </c>
      <c r="B14" s="81">
        <v>3248</v>
      </c>
      <c r="C14" s="78">
        <v>77200</v>
      </c>
      <c r="D14" s="81">
        <v>0</v>
      </c>
      <c r="E14" s="81">
        <v>77200</v>
      </c>
      <c r="F14" s="78">
        <v>0</v>
      </c>
    </row>
    <row r="15" spans="1:6" ht="35.25" customHeight="1" x14ac:dyDescent="0.25">
      <c r="A15" s="79" t="s">
        <v>66</v>
      </c>
      <c r="B15" s="78">
        <v>4000</v>
      </c>
      <c r="C15" s="78">
        <v>5000</v>
      </c>
      <c r="D15" s="78">
        <v>0</v>
      </c>
      <c r="E15" s="78">
        <v>2000</v>
      </c>
      <c r="F15" s="78">
        <v>4000</v>
      </c>
    </row>
    <row r="16" spans="1:6" ht="42.75" customHeight="1" x14ac:dyDescent="0.25">
      <c r="A16" s="82" t="s">
        <v>4</v>
      </c>
      <c r="B16" s="78">
        <v>114850</v>
      </c>
      <c r="C16" s="78">
        <v>95000</v>
      </c>
      <c r="D16" s="78">
        <v>80900</v>
      </c>
      <c r="E16" s="78">
        <v>110000</v>
      </c>
      <c r="F16" s="78">
        <v>100000</v>
      </c>
    </row>
    <row r="17" spans="1:6" ht="35.25" customHeight="1" x14ac:dyDescent="0.25">
      <c r="A17" s="79" t="s">
        <v>13</v>
      </c>
      <c r="B17" s="78">
        <v>407400</v>
      </c>
      <c r="C17" s="78">
        <v>458000</v>
      </c>
      <c r="D17" s="78">
        <v>343500</v>
      </c>
      <c r="E17" s="78">
        <v>458000</v>
      </c>
      <c r="F17" s="78"/>
    </row>
    <row r="18" spans="1:6" ht="35.25" customHeight="1" x14ac:dyDescent="0.25">
      <c r="A18" s="79" t="s">
        <v>11</v>
      </c>
      <c r="B18" s="78">
        <v>18200</v>
      </c>
      <c r="C18" s="78">
        <v>14700</v>
      </c>
      <c r="D18" s="78">
        <v>11000</v>
      </c>
      <c r="E18" s="78">
        <v>14700</v>
      </c>
      <c r="F18" s="81">
        <v>15400</v>
      </c>
    </row>
    <row r="19" spans="1:6" ht="35.25" customHeight="1" x14ac:dyDescent="0.25">
      <c r="A19" s="79" t="s">
        <v>3</v>
      </c>
      <c r="B19" s="83">
        <v>429800</v>
      </c>
      <c r="C19" s="78">
        <v>467600</v>
      </c>
      <c r="D19" s="83">
        <v>350680</v>
      </c>
      <c r="E19" s="83">
        <v>467600</v>
      </c>
      <c r="F19" s="83">
        <v>467400</v>
      </c>
    </row>
    <row r="20" spans="1:6" ht="35.25" customHeight="1" x14ac:dyDescent="0.25">
      <c r="A20" s="79" t="s">
        <v>16</v>
      </c>
      <c r="B20" s="78">
        <v>292610</v>
      </c>
      <c r="C20" s="78">
        <v>0</v>
      </c>
      <c r="D20" s="78">
        <v>0</v>
      </c>
      <c r="E20" s="78">
        <v>0</v>
      </c>
      <c r="F20" s="78">
        <v>0</v>
      </c>
    </row>
    <row r="21" spans="1:6" ht="35.25" customHeight="1" x14ac:dyDescent="0.25">
      <c r="A21" s="79" t="s">
        <v>17</v>
      </c>
      <c r="B21" s="78">
        <v>9286</v>
      </c>
      <c r="C21" s="78">
        <v>9286</v>
      </c>
      <c r="D21" s="78">
        <v>9286</v>
      </c>
      <c r="E21" s="78">
        <v>9286</v>
      </c>
      <c r="F21" s="78">
        <v>9286</v>
      </c>
    </row>
    <row r="22" spans="1:6" ht="35.25" customHeight="1" x14ac:dyDescent="0.25">
      <c r="A22" s="79" t="s">
        <v>20</v>
      </c>
      <c r="B22" s="78">
        <v>700000</v>
      </c>
      <c r="C22" s="78">
        <v>0</v>
      </c>
      <c r="D22" s="78">
        <v>0</v>
      </c>
      <c r="E22" s="78">
        <v>0</v>
      </c>
      <c r="F22" s="78">
        <v>0</v>
      </c>
    </row>
    <row r="23" spans="1:6" ht="35.25" customHeight="1" x14ac:dyDescent="0.25">
      <c r="A23" s="79" t="s">
        <v>26</v>
      </c>
      <c r="B23" s="78">
        <v>0</v>
      </c>
      <c r="C23" s="78">
        <v>2910900</v>
      </c>
      <c r="D23" s="78">
        <v>351882</v>
      </c>
      <c r="E23" s="78">
        <v>2910900</v>
      </c>
      <c r="F23" s="78">
        <v>2373200</v>
      </c>
    </row>
    <row r="24" spans="1:6" ht="35.25" customHeight="1" x14ac:dyDescent="0.25">
      <c r="A24" s="79" t="s">
        <v>67</v>
      </c>
      <c r="B24" s="78">
        <v>30000</v>
      </c>
      <c r="C24" s="78">
        <v>0</v>
      </c>
      <c r="D24" s="78">
        <v>0</v>
      </c>
      <c r="E24" s="78">
        <v>0</v>
      </c>
      <c r="F24" s="78"/>
    </row>
    <row r="25" spans="1:6" ht="35.25" customHeight="1" x14ac:dyDescent="0.25">
      <c r="A25" s="79" t="s">
        <v>72</v>
      </c>
      <c r="B25" s="78">
        <v>79186.87</v>
      </c>
      <c r="C25" s="78">
        <v>50847.42</v>
      </c>
      <c r="D25" s="78">
        <v>46286.46</v>
      </c>
      <c r="E25" s="78">
        <v>50847.42</v>
      </c>
      <c r="F25" s="78"/>
    </row>
    <row r="26" spans="1:6" ht="35.25" customHeight="1" x14ac:dyDescent="0.25">
      <c r="A26" s="79" t="s">
        <v>70</v>
      </c>
      <c r="B26" s="78">
        <v>0</v>
      </c>
      <c r="C26" s="78">
        <v>300000</v>
      </c>
      <c r="D26" s="78">
        <v>300000</v>
      </c>
      <c r="E26" s="78">
        <v>300000</v>
      </c>
      <c r="F26" s="78">
        <v>0</v>
      </c>
    </row>
    <row r="27" spans="1:6" ht="35.25" customHeight="1" x14ac:dyDescent="0.25">
      <c r="A27" s="79" t="s">
        <v>63</v>
      </c>
      <c r="B27" s="81">
        <v>675699</v>
      </c>
      <c r="C27" s="78"/>
      <c r="D27" s="78">
        <v>0</v>
      </c>
      <c r="E27" s="78">
        <v>0</v>
      </c>
      <c r="F27" s="78"/>
    </row>
    <row r="28" spans="1:6" ht="35.25" customHeight="1" x14ac:dyDescent="0.25">
      <c r="A28" s="80" t="s">
        <v>41</v>
      </c>
      <c r="B28" s="78">
        <v>290000</v>
      </c>
      <c r="C28" s="78"/>
      <c r="D28" s="78">
        <v>0</v>
      </c>
      <c r="E28" s="78">
        <v>0</v>
      </c>
      <c r="F28" s="78"/>
    </row>
    <row r="29" spans="1:6" ht="35.25" customHeight="1" x14ac:dyDescent="0.25">
      <c r="A29" s="79" t="s">
        <v>42</v>
      </c>
      <c r="B29" s="78">
        <v>565000</v>
      </c>
      <c r="C29" s="78"/>
      <c r="D29" s="78">
        <v>0</v>
      </c>
      <c r="E29" s="78">
        <v>0</v>
      </c>
      <c r="F29" s="78"/>
    </row>
    <row r="30" spans="1:6" ht="35.25" customHeight="1" x14ac:dyDescent="0.25">
      <c r="A30" s="79" t="s">
        <v>31</v>
      </c>
      <c r="B30" s="78">
        <v>410000</v>
      </c>
      <c r="C30" s="78">
        <v>130920</v>
      </c>
      <c r="D30" s="78">
        <f>87280+43640</f>
        <v>130920</v>
      </c>
      <c r="E30" s="78">
        <v>130920</v>
      </c>
      <c r="F30" s="78"/>
    </row>
    <row r="31" spans="1:6" ht="15.75" x14ac:dyDescent="0.25">
      <c r="A31" s="84" t="s">
        <v>8</v>
      </c>
      <c r="B31" s="85">
        <f>+B6+B7+B8+B9+B10+B11+B12+B13+B14+B15+B16</f>
        <v>19200087.359999999</v>
      </c>
      <c r="C31" s="85">
        <f>+C6+C7+C8+C9+C10+C11+C12+C13+C14+C15+C16</f>
        <v>15637304</v>
      </c>
      <c r="D31" s="85">
        <f t="shared" ref="D31:F31" si="0">+D6+D7+D8+D9+D10+D11+D12+D13+D14+D15+D16</f>
        <v>10489983.870000001</v>
      </c>
      <c r="E31" s="85">
        <f t="shared" si="0"/>
        <v>13486262.99</v>
      </c>
      <c r="F31" s="85">
        <f t="shared" si="0"/>
        <v>10842900</v>
      </c>
    </row>
    <row r="32" spans="1:6" ht="31.5" x14ac:dyDescent="0.25">
      <c r="A32" s="84" t="s">
        <v>68</v>
      </c>
      <c r="B32" s="85">
        <f>B17+B18+B19+B20+B21+B22+B23+B24+B25+B27+B28+B29+B30+B26</f>
        <v>3907181.87</v>
      </c>
      <c r="C32" s="85">
        <f>C17+C18+C19+C20+C21+C22+C23+C24+C25+C27+C28+C29+C30+C26</f>
        <v>4342253.42</v>
      </c>
      <c r="D32" s="85">
        <f t="shared" ref="D32:F32" si="1">D17+D18+D19+D20+D21+D22+D23+D24+D25+D27+D28+D29+D30+D26</f>
        <v>1543554.46</v>
      </c>
      <c r="E32" s="85">
        <f t="shared" si="1"/>
        <v>4342253.42</v>
      </c>
      <c r="F32" s="85">
        <f t="shared" si="1"/>
        <v>2865286</v>
      </c>
    </row>
    <row r="33" spans="1:6" ht="15.75" x14ac:dyDescent="0.25">
      <c r="A33" s="86" t="s">
        <v>14</v>
      </c>
      <c r="B33" s="85">
        <f>B31+B32</f>
        <v>23107269.23</v>
      </c>
      <c r="C33" s="85">
        <f t="shared" ref="C33:F33" si="2">C31+C32</f>
        <v>19979557.420000002</v>
      </c>
      <c r="D33" s="85">
        <f t="shared" si="2"/>
        <v>12033538.330000002</v>
      </c>
      <c r="E33" s="85">
        <f t="shared" si="2"/>
        <v>17828516.41</v>
      </c>
      <c r="F33" s="85">
        <f t="shared" si="2"/>
        <v>13708186</v>
      </c>
    </row>
    <row r="34" spans="1:6" ht="15.75" x14ac:dyDescent="0.25">
      <c r="A34" s="87"/>
      <c r="B34" s="80"/>
      <c r="C34" s="88"/>
      <c r="D34" s="88"/>
      <c r="E34" s="89"/>
      <c r="F34" s="71"/>
    </row>
    <row r="35" spans="1:6" ht="15.75" x14ac:dyDescent="0.25">
      <c r="A35" s="87"/>
      <c r="B35" s="89"/>
      <c r="C35" s="89"/>
      <c r="D35" s="89"/>
      <c r="E35" s="90"/>
      <c r="F35" s="71"/>
    </row>
    <row r="36" spans="1:6" ht="15.75" x14ac:dyDescent="0.25">
      <c r="A36" s="71"/>
      <c r="B36" s="71"/>
      <c r="C36" s="71"/>
      <c r="D36" s="71"/>
      <c r="E36" s="71"/>
      <c r="F36" s="71"/>
    </row>
    <row r="37" spans="1:6" ht="23.25" customHeight="1" x14ac:dyDescent="0.25">
      <c r="A37" s="69" t="s">
        <v>60</v>
      </c>
      <c r="B37" s="91">
        <v>3184726.88</v>
      </c>
      <c r="C37" s="89"/>
      <c r="D37" s="92"/>
      <c r="E37" s="89"/>
      <c r="F37" s="71"/>
    </row>
    <row r="38" spans="1:6" ht="38.25" customHeight="1" x14ac:dyDescent="0.25">
      <c r="A38" s="70" t="s">
        <v>61</v>
      </c>
      <c r="B38" s="91">
        <f>E33</f>
        <v>17828516.41</v>
      </c>
      <c r="C38" s="89"/>
      <c r="D38" s="92"/>
      <c r="E38" s="89"/>
      <c r="F38" s="89"/>
    </row>
    <row r="39" spans="1:6" ht="33" customHeight="1" x14ac:dyDescent="0.25">
      <c r="A39" s="70" t="s">
        <v>71</v>
      </c>
      <c r="B39" s="91">
        <v>21793148.539999999</v>
      </c>
      <c r="C39" s="89"/>
      <c r="D39" s="92"/>
      <c r="E39" s="89"/>
      <c r="F39" s="71"/>
    </row>
    <row r="40" spans="1:6" ht="38.25" customHeight="1" x14ac:dyDescent="0.25">
      <c r="A40" s="70" t="s">
        <v>62</v>
      </c>
      <c r="B40" s="91">
        <f>B37+B38-B39</f>
        <v>-779905.25</v>
      </c>
      <c r="C40" s="89"/>
      <c r="D40" s="92"/>
      <c r="E40" s="89"/>
      <c r="F40" s="71"/>
    </row>
  </sheetData>
  <mergeCells count="3">
    <mergeCell ref="A1:E1"/>
    <mergeCell ref="A2:E2"/>
    <mergeCell ref="A4:E4"/>
  </mergeCells>
  <pageMargins left="0.70866141732283472" right="0.11811023622047245" top="0.35433070866141736" bottom="0.15748031496062992" header="0.31496062992125984" footer="0.31496062992125984"/>
  <pageSetup paperSize="9" scale="66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workbookViewId="0">
      <selection sqref="A1:F38"/>
    </sheetView>
  </sheetViews>
  <sheetFormatPr defaultRowHeight="12.75" x14ac:dyDescent="0.2"/>
  <cols>
    <col min="1" max="1" width="42.7109375" customWidth="1"/>
    <col min="2" max="2" width="18.85546875" customWidth="1"/>
    <col min="3" max="3" width="17.7109375" customWidth="1"/>
    <col min="4" max="4" width="18.85546875" customWidth="1"/>
    <col min="5" max="5" width="17.42578125" customWidth="1"/>
    <col min="6" max="6" width="17.28515625" customWidth="1"/>
  </cols>
  <sheetData>
    <row r="1" spans="1:6" ht="24" customHeight="1" x14ac:dyDescent="0.2">
      <c r="A1" s="103" t="s">
        <v>69</v>
      </c>
      <c r="B1" s="103"/>
      <c r="C1" s="103"/>
      <c r="D1" s="103"/>
      <c r="E1" s="103"/>
      <c r="F1" s="93"/>
    </row>
    <row r="2" spans="1:6" ht="18.75" x14ac:dyDescent="0.2">
      <c r="A2" s="103" t="s">
        <v>2</v>
      </c>
      <c r="B2" s="103"/>
      <c r="C2" s="103"/>
      <c r="D2" s="103"/>
      <c r="E2" s="103"/>
      <c r="F2" s="93"/>
    </row>
    <row r="3" spans="1:6" ht="15.75" x14ac:dyDescent="0.2">
      <c r="A3" s="102" t="s">
        <v>0</v>
      </c>
      <c r="B3" s="102"/>
      <c r="C3" s="102"/>
      <c r="D3" s="102"/>
      <c r="E3" s="102"/>
      <c r="F3" s="94"/>
    </row>
    <row r="4" spans="1:6" ht="47.25" x14ac:dyDescent="0.25">
      <c r="A4" s="72" t="s">
        <v>45</v>
      </c>
      <c r="B4" s="73" t="s">
        <v>56</v>
      </c>
      <c r="C4" s="74" t="s">
        <v>79</v>
      </c>
      <c r="D4" s="74" t="s">
        <v>80</v>
      </c>
      <c r="E4" s="75" t="s">
        <v>58</v>
      </c>
      <c r="F4" s="76" t="s">
        <v>78</v>
      </c>
    </row>
    <row r="5" spans="1:6" ht="31.5" x14ac:dyDescent="0.25">
      <c r="A5" s="77" t="s">
        <v>7</v>
      </c>
      <c r="B5" s="78">
        <v>12444515</v>
      </c>
      <c r="C5" s="78">
        <v>12458504</v>
      </c>
      <c r="D5" s="78">
        <v>8562553.0399999991</v>
      </c>
      <c r="E5" s="78">
        <v>9477000</v>
      </c>
      <c r="F5" s="78">
        <v>6960000</v>
      </c>
    </row>
    <row r="6" spans="1:6" ht="47.25" x14ac:dyDescent="0.25">
      <c r="A6" s="79" t="s">
        <v>6</v>
      </c>
      <c r="B6" s="78">
        <v>4992057.3600000003</v>
      </c>
      <c r="C6" s="78">
        <v>1207000</v>
      </c>
      <c r="D6" s="78">
        <v>1668752.58</v>
      </c>
      <c r="E6" s="78">
        <v>1988000</v>
      </c>
      <c r="F6" s="78">
        <v>1988000</v>
      </c>
    </row>
    <row r="7" spans="1:6" ht="31.5" x14ac:dyDescent="0.25">
      <c r="A7" s="79" t="s">
        <v>1</v>
      </c>
      <c r="B7" s="78">
        <v>290825</v>
      </c>
      <c r="C7" s="78">
        <v>337900</v>
      </c>
      <c r="D7" s="78">
        <v>151417.63</v>
      </c>
      <c r="E7" s="78">
        <v>300000</v>
      </c>
      <c r="F7" s="78">
        <v>291100</v>
      </c>
    </row>
    <row r="8" spans="1:6" ht="63" x14ac:dyDescent="0.25">
      <c r="A8" s="79" t="s">
        <v>10</v>
      </c>
      <c r="B8" s="78">
        <v>100321</v>
      </c>
      <c r="C8" s="78">
        <v>68500</v>
      </c>
      <c r="D8" s="78">
        <v>138211.91</v>
      </c>
      <c r="E8" s="78">
        <v>150000</v>
      </c>
      <c r="F8" s="78">
        <v>146300</v>
      </c>
    </row>
    <row r="9" spans="1:6" ht="63" x14ac:dyDescent="0.25">
      <c r="A9" s="79" t="s">
        <v>9</v>
      </c>
      <c r="B9" s="78">
        <v>72655</v>
      </c>
      <c r="C9" s="78">
        <v>8800</v>
      </c>
      <c r="D9" s="78">
        <v>29545.99</v>
      </c>
      <c r="E9" s="78">
        <v>35000</v>
      </c>
      <c r="F9" s="78">
        <v>35000</v>
      </c>
    </row>
    <row r="10" spans="1:6" ht="15.75" x14ac:dyDescent="0.25">
      <c r="A10" s="79" t="s">
        <v>12</v>
      </c>
      <c r="B10" s="78">
        <v>1084</v>
      </c>
      <c r="C10" s="78">
        <v>0</v>
      </c>
      <c r="D10" s="78">
        <v>3668.89</v>
      </c>
      <c r="E10" s="78">
        <v>4000</v>
      </c>
      <c r="F10" s="78">
        <v>0</v>
      </c>
    </row>
    <row r="11" spans="1:6" ht="15.75" x14ac:dyDescent="0.25">
      <c r="A11" s="79" t="s">
        <v>65</v>
      </c>
      <c r="B11" s="78">
        <v>0</v>
      </c>
      <c r="C11" s="78">
        <v>342100</v>
      </c>
      <c r="D11" s="78">
        <v>192564.89</v>
      </c>
      <c r="E11" s="78">
        <v>342100</v>
      </c>
      <c r="F11" s="78">
        <v>236700</v>
      </c>
    </row>
    <row r="12" spans="1:6" ht="15.75" x14ac:dyDescent="0.25">
      <c r="A12" s="79" t="s">
        <v>5</v>
      </c>
      <c r="B12" s="78">
        <v>1176532</v>
      </c>
      <c r="C12" s="78">
        <v>1037300</v>
      </c>
      <c r="D12" s="78">
        <v>675060.02</v>
      </c>
      <c r="E12" s="78">
        <v>1037300</v>
      </c>
      <c r="F12" s="78">
        <v>957400</v>
      </c>
    </row>
    <row r="13" spans="1:6" ht="15.75" x14ac:dyDescent="0.25">
      <c r="A13" s="80" t="s">
        <v>18</v>
      </c>
      <c r="B13" s="81">
        <v>3248</v>
      </c>
      <c r="C13" s="78">
        <v>77200</v>
      </c>
      <c r="D13" s="81">
        <v>0</v>
      </c>
      <c r="E13" s="81">
        <v>77200</v>
      </c>
      <c r="F13" s="78">
        <v>0</v>
      </c>
    </row>
    <row r="14" spans="1:6" ht="15.75" x14ac:dyDescent="0.25">
      <c r="A14" s="79" t="s">
        <v>66</v>
      </c>
      <c r="B14" s="78">
        <v>4000</v>
      </c>
      <c r="C14" s="78">
        <v>5000</v>
      </c>
      <c r="D14" s="78">
        <v>0</v>
      </c>
      <c r="E14" s="78">
        <v>2000</v>
      </c>
      <c r="F14" s="78">
        <v>4000</v>
      </c>
    </row>
    <row r="15" spans="1:6" ht="31.5" x14ac:dyDescent="0.25">
      <c r="A15" s="82" t="s">
        <v>4</v>
      </c>
      <c r="B15" s="78">
        <v>114850</v>
      </c>
      <c r="C15" s="78">
        <v>95000</v>
      </c>
      <c r="D15" s="78">
        <v>90200</v>
      </c>
      <c r="E15" s="78">
        <v>110000</v>
      </c>
      <c r="F15" s="78">
        <v>100000</v>
      </c>
    </row>
    <row r="16" spans="1:6" ht="31.5" x14ac:dyDescent="0.25">
      <c r="A16" s="79" t="s">
        <v>13</v>
      </c>
      <c r="B16" s="78">
        <v>407400</v>
      </c>
      <c r="C16" s="78">
        <v>458000</v>
      </c>
      <c r="D16" s="78">
        <f>343500+38164</f>
        <v>381664</v>
      </c>
      <c r="E16" s="78">
        <v>458000</v>
      </c>
      <c r="F16" s="78">
        <v>377600</v>
      </c>
    </row>
    <row r="17" spans="1:6" ht="31.5" x14ac:dyDescent="0.25">
      <c r="A17" s="79" t="s">
        <v>11</v>
      </c>
      <c r="B17" s="78">
        <v>18200</v>
      </c>
      <c r="C17" s="78">
        <v>14700</v>
      </c>
      <c r="D17" s="78">
        <v>11000</v>
      </c>
      <c r="E17" s="78">
        <v>14700</v>
      </c>
      <c r="F17" s="81">
        <f>15400-600</f>
        <v>14800</v>
      </c>
    </row>
    <row r="18" spans="1:6" ht="63" x14ac:dyDescent="0.25">
      <c r="A18" s="79" t="s">
        <v>3</v>
      </c>
      <c r="B18" s="83">
        <v>429800</v>
      </c>
      <c r="C18" s="78">
        <v>467600</v>
      </c>
      <c r="D18" s="83">
        <v>350680</v>
      </c>
      <c r="E18" s="83">
        <v>467600</v>
      </c>
      <c r="F18" s="83">
        <v>467400</v>
      </c>
    </row>
    <row r="19" spans="1:6" ht="31.5" x14ac:dyDescent="0.25">
      <c r="A19" s="79" t="s">
        <v>16</v>
      </c>
      <c r="B19" s="78">
        <v>292610</v>
      </c>
      <c r="C19" s="78">
        <v>0</v>
      </c>
      <c r="D19" s="78">
        <v>0</v>
      </c>
      <c r="E19" s="78">
        <v>0</v>
      </c>
      <c r="F19" s="78">
        <v>0</v>
      </c>
    </row>
    <row r="20" spans="1:6" ht="31.5" x14ac:dyDescent="0.25">
      <c r="A20" s="79" t="s">
        <v>17</v>
      </c>
      <c r="B20" s="78">
        <v>9286</v>
      </c>
      <c r="C20" s="78">
        <v>9286</v>
      </c>
      <c r="D20" s="78">
        <v>9286</v>
      </c>
      <c r="E20" s="78">
        <v>9286</v>
      </c>
      <c r="F20" s="78">
        <v>9286</v>
      </c>
    </row>
    <row r="21" spans="1:6" ht="31.5" x14ac:dyDescent="0.25">
      <c r="A21" s="79" t="s">
        <v>20</v>
      </c>
      <c r="B21" s="78">
        <v>700000</v>
      </c>
      <c r="C21" s="78">
        <v>0</v>
      </c>
      <c r="D21" s="78">
        <v>0</v>
      </c>
      <c r="E21" s="78">
        <v>0</v>
      </c>
      <c r="F21" s="78">
        <v>0</v>
      </c>
    </row>
    <row r="22" spans="1:6" ht="31.5" x14ac:dyDescent="0.25">
      <c r="A22" s="79" t="s">
        <v>26</v>
      </c>
      <c r="B22" s="78">
        <v>0</v>
      </c>
      <c r="C22" s="78">
        <v>2910900</v>
      </c>
      <c r="D22" s="78">
        <f>351882+853006</f>
        <v>1204888</v>
      </c>
      <c r="E22" s="78">
        <v>2910900</v>
      </c>
      <c r="F22" s="78">
        <v>2373200</v>
      </c>
    </row>
    <row r="23" spans="1:6" ht="47.25" x14ac:dyDescent="0.25">
      <c r="A23" s="79" t="s">
        <v>67</v>
      </c>
      <c r="B23" s="78">
        <v>30000</v>
      </c>
      <c r="C23" s="78">
        <v>0</v>
      </c>
      <c r="D23" s="78">
        <v>0</v>
      </c>
      <c r="E23" s="78">
        <v>0</v>
      </c>
      <c r="F23" s="78"/>
    </row>
    <row r="24" spans="1:6" ht="63" x14ac:dyDescent="0.25">
      <c r="A24" s="79" t="s">
        <v>72</v>
      </c>
      <c r="B24" s="78">
        <v>79186.87</v>
      </c>
      <c r="C24" s="78">
        <v>52870.239999999998</v>
      </c>
      <c r="D24" s="78">
        <v>52870.239999999998</v>
      </c>
      <c r="E24" s="78">
        <f>D24</f>
        <v>52870.239999999998</v>
      </c>
      <c r="F24" s="78"/>
    </row>
    <row r="25" spans="1:6" ht="78.75" x14ac:dyDescent="0.25">
      <c r="A25" s="79" t="s">
        <v>70</v>
      </c>
      <c r="B25" s="78">
        <v>0</v>
      </c>
      <c r="C25" s="78">
        <v>300000</v>
      </c>
      <c r="D25" s="78">
        <v>300000</v>
      </c>
      <c r="E25" s="78">
        <v>300000</v>
      </c>
      <c r="F25" s="78">
        <v>0</v>
      </c>
    </row>
    <row r="26" spans="1:6" ht="31.5" x14ac:dyDescent="0.25">
      <c r="A26" s="79" t="s">
        <v>63</v>
      </c>
      <c r="B26" s="81">
        <v>675699</v>
      </c>
      <c r="C26" s="78"/>
      <c r="D26" s="78">
        <v>0</v>
      </c>
      <c r="E26" s="78">
        <v>0</v>
      </c>
      <c r="F26" s="78"/>
    </row>
    <row r="27" spans="1:6" ht="31.5" x14ac:dyDescent="0.25">
      <c r="A27" s="80" t="s">
        <v>41</v>
      </c>
      <c r="B27" s="78">
        <v>290000</v>
      </c>
      <c r="C27" s="78"/>
      <c r="D27" s="78">
        <v>0</v>
      </c>
      <c r="E27" s="78">
        <v>0</v>
      </c>
      <c r="F27" s="78"/>
    </row>
    <row r="28" spans="1:6" ht="31.5" x14ac:dyDescent="0.25">
      <c r="A28" s="79" t="s">
        <v>42</v>
      </c>
      <c r="B28" s="78">
        <v>565000</v>
      </c>
      <c r="C28" s="78"/>
      <c r="D28" s="78">
        <v>0</v>
      </c>
      <c r="E28" s="78">
        <v>0</v>
      </c>
      <c r="F28" s="78"/>
    </row>
    <row r="29" spans="1:6" ht="31.5" x14ac:dyDescent="0.25">
      <c r="A29" s="79" t="s">
        <v>31</v>
      </c>
      <c r="B29" s="78">
        <v>410000</v>
      </c>
      <c r="C29" s="78">
        <v>130920</v>
      </c>
      <c r="D29" s="78">
        <f>87280+43640</f>
        <v>130920</v>
      </c>
      <c r="E29" s="78">
        <v>130920</v>
      </c>
      <c r="F29" s="78"/>
    </row>
    <row r="30" spans="1:6" ht="15.75" x14ac:dyDescent="0.25">
      <c r="A30" s="84" t="s">
        <v>8</v>
      </c>
      <c r="B30" s="85">
        <f>+B5+B6+B7+B8+B9+B10+B11+B12+B13+B14+B15</f>
        <v>19200087.359999999</v>
      </c>
      <c r="C30" s="85">
        <f>+C5+C6+C7+C8+C9+C10+C11+C12+C13+C14+C15</f>
        <v>15637304</v>
      </c>
      <c r="D30" s="85">
        <f t="shared" ref="D30:F30" si="0">+D5+D6+D7+D8+D9+D10+D11+D12+D13+D14+D15</f>
        <v>11511974.950000001</v>
      </c>
      <c r="E30" s="85">
        <f t="shared" si="0"/>
        <v>13522600</v>
      </c>
      <c r="F30" s="85">
        <f t="shared" si="0"/>
        <v>10718500</v>
      </c>
    </row>
    <row r="31" spans="1:6" ht="15.75" x14ac:dyDescent="0.25">
      <c r="A31" s="84" t="s">
        <v>68</v>
      </c>
      <c r="B31" s="85">
        <f>B16+B17+B18+B19+B20+B21+B22+B23+B24+B26+B27+B28+B29+B25</f>
        <v>3907181.87</v>
      </c>
      <c r="C31" s="85">
        <f>C16+C17+C18+C19+C20+C21+C22+C23+C24+C26+C27+C28+C29+C25</f>
        <v>4344276.24</v>
      </c>
      <c r="D31" s="85">
        <f t="shared" ref="D31:F31" si="1">D16+D17+D18+D19+D20+D21+D22+D23+D24+D26+D27+D28+D29+D25</f>
        <v>2441308.2400000002</v>
      </c>
      <c r="E31" s="85">
        <f t="shared" si="1"/>
        <v>4344276.24</v>
      </c>
      <c r="F31" s="85">
        <f t="shared" si="1"/>
        <v>3242286</v>
      </c>
    </row>
    <row r="32" spans="1:6" ht="15.75" x14ac:dyDescent="0.25">
      <c r="A32" s="86" t="s">
        <v>14</v>
      </c>
      <c r="B32" s="85">
        <f>B30+B31</f>
        <v>23107269.23</v>
      </c>
      <c r="C32" s="85">
        <f t="shared" ref="C32:F32" si="2">C30+C31</f>
        <v>19981580.240000002</v>
      </c>
      <c r="D32" s="85">
        <f t="shared" si="2"/>
        <v>13953283.190000001</v>
      </c>
      <c r="E32" s="85">
        <f t="shared" si="2"/>
        <v>17866876.240000002</v>
      </c>
      <c r="F32" s="85">
        <f t="shared" si="2"/>
        <v>13960786</v>
      </c>
    </row>
    <row r="33" spans="1:6" ht="15.75" x14ac:dyDescent="0.25">
      <c r="A33" s="71"/>
      <c r="B33" s="71"/>
      <c r="C33" s="71"/>
      <c r="D33" s="90"/>
      <c r="E33" s="90"/>
      <c r="F33" s="71"/>
    </row>
    <row r="34" spans="1:6" ht="15.75" x14ac:dyDescent="0.25">
      <c r="A34" s="69" t="s">
        <v>60</v>
      </c>
      <c r="B34" s="91">
        <v>3184726.88</v>
      </c>
      <c r="C34" s="89"/>
      <c r="D34" s="92"/>
      <c r="E34" s="89"/>
      <c r="F34" s="71"/>
    </row>
    <row r="35" spans="1:6" ht="15.75" x14ac:dyDescent="0.25">
      <c r="A35" s="70" t="s">
        <v>61</v>
      </c>
      <c r="B35" s="91">
        <f>E32</f>
        <v>17866876.240000002</v>
      </c>
      <c r="C35" s="89"/>
      <c r="D35" s="92" t="s">
        <v>76</v>
      </c>
      <c r="E35" s="95">
        <f>F32</f>
        <v>13960786</v>
      </c>
      <c r="F35" s="89"/>
    </row>
    <row r="36" spans="1:6" ht="15.75" x14ac:dyDescent="0.25">
      <c r="A36" s="70" t="s">
        <v>71</v>
      </c>
      <c r="B36" s="91">
        <f>[2]TDSheet!$N$9</f>
        <v>21832016.359999999</v>
      </c>
      <c r="C36" s="89"/>
      <c r="D36" s="92" t="s">
        <v>77</v>
      </c>
      <c r="E36" s="95">
        <v>19750150</v>
      </c>
      <c r="F36" s="71"/>
    </row>
    <row r="37" spans="1:6" ht="31.5" x14ac:dyDescent="0.25">
      <c r="A37" s="70" t="s">
        <v>62</v>
      </c>
      <c r="B37" s="91">
        <f>B34+B35-B36</f>
        <v>-780413.23999999836</v>
      </c>
      <c r="C37" s="89"/>
      <c r="D37" s="92" t="s">
        <v>19</v>
      </c>
      <c r="E37" s="95">
        <f>E35-E36</f>
        <v>-5789364</v>
      </c>
      <c r="F37" s="71"/>
    </row>
  </sheetData>
  <mergeCells count="3">
    <mergeCell ref="A1:E1"/>
    <mergeCell ref="A2:E2"/>
    <mergeCell ref="A3:E3"/>
  </mergeCells>
  <pageMargins left="0.70866141732283472" right="0" top="0" bottom="0" header="0.11811023622047245" footer="0.11811023622047245"/>
  <pageSetup paperSize="9" scale="72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abSelected="1" topLeftCell="A24" workbookViewId="0">
      <selection activeCell="G29" sqref="G29"/>
    </sheetView>
  </sheetViews>
  <sheetFormatPr defaultRowHeight="12.75" x14ac:dyDescent="0.2"/>
  <cols>
    <col min="1" max="1" width="34.42578125" customWidth="1"/>
    <col min="2" max="2" width="0.140625" customWidth="1"/>
    <col min="3" max="3" width="19.140625" customWidth="1"/>
    <col min="4" max="4" width="19" customWidth="1"/>
    <col min="5" max="5" width="17.5703125" customWidth="1"/>
    <col min="6" max="6" width="19" customWidth="1"/>
    <col min="7" max="7" width="17.28515625" customWidth="1"/>
    <col min="8" max="8" width="17.42578125" customWidth="1"/>
  </cols>
  <sheetData>
    <row r="1" spans="1:8" ht="18.75" customHeight="1" x14ac:dyDescent="0.2">
      <c r="A1" s="103" t="s">
        <v>85</v>
      </c>
      <c r="B1" s="103"/>
      <c r="C1" s="103"/>
      <c r="D1" s="103"/>
      <c r="E1" s="103"/>
      <c r="F1" s="97"/>
      <c r="G1" s="97"/>
    </row>
    <row r="2" spans="1:8" ht="18.75" customHeight="1" x14ac:dyDescent="0.2">
      <c r="A2" s="103" t="s">
        <v>2</v>
      </c>
      <c r="B2" s="103"/>
      <c r="C2" s="103"/>
      <c r="D2" s="103"/>
      <c r="E2" s="103"/>
      <c r="F2" s="97"/>
      <c r="G2" s="97"/>
    </row>
    <row r="3" spans="1:8" ht="15.75" x14ac:dyDescent="0.2">
      <c r="A3" s="102" t="s">
        <v>0</v>
      </c>
      <c r="B3" s="102"/>
      <c r="C3" s="102"/>
      <c r="D3" s="102"/>
      <c r="E3" s="102"/>
      <c r="F3" s="94"/>
    </row>
    <row r="4" spans="1:8" ht="47.25" x14ac:dyDescent="0.25">
      <c r="A4" s="72" t="s">
        <v>45</v>
      </c>
      <c r="B4" s="73"/>
      <c r="C4" s="74" t="s">
        <v>81</v>
      </c>
      <c r="D4" s="74" t="s">
        <v>82</v>
      </c>
      <c r="E4" s="75" t="s">
        <v>58</v>
      </c>
      <c r="F4" s="76" t="s">
        <v>83</v>
      </c>
      <c r="G4" s="76" t="s">
        <v>84</v>
      </c>
      <c r="H4" s="76"/>
    </row>
    <row r="5" spans="1:8" ht="47.25" x14ac:dyDescent="0.25">
      <c r="A5" s="77" t="s">
        <v>7</v>
      </c>
      <c r="B5" s="78"/>
      <c r="C5" s="78">
        <v>12458504</v>
      </c>
      <c r="D5" s="78">
        <v>9841304.1799999997</v>
      </c>
      <c r="E5" s="78">
        <f>+D5+576000</f>
        <v>10417304.18</v>
      </c>
      <c r="F5" s="78">
        <v>-780900</v>
      </c>
      <c r="G5" s="96">
        <f>C5+F5</f>
        <v>11677604</v>
      </c>
      <c r="H5" s="96"/>
    </row>
    <row r="6" spans="1:8" ht="47.25" x14ac:dyDescent="0.25">
      <c r="A6" s="79" t="s">
        <v>6</v>
      </c>
      <c r="B6" s="78"/>
      <c r="C6" s="78">
        <v>1207000</v>
      </c>
      <c r="D6" s="78">
        <v>1887836.58</v>
      </c>
      <c r="E6" s="78">
        <v>2044920</v>
      </c>
      <c r="F6" s="78">
        <v>800000</v>
      </c>
      <c r="G6" s="96">
        <f t="shared" ref="G6:G27" si="0">C6+F6</f>
        <v>2007000</v>
      </c>
      <c r="H6" s="96"/>
    </row>
    <row r="7" spans="1:8" ht="47.25" x14ac:dyDescent="0.25">
      <c r="A7" s="79" t="s">
        <v>1</v>
      </c>
      <c r="B7" s="78"/>
      <c r="C7" s="78">
        <v>337900</v>
      </c>
      <c r="D7" s="78">
        <v>218189.55</v>
      </c>
      <c r="E7" s="78">
        <v>300000</v>
      </c>
      <c r="F7" s="78"/>
      <c r="G7" s="96">
        <f t="shared" si="0"/>
        <v>337900</v>
      </c>
      <c r="H7" s="96"/>
    </row>
    <row r="8" spans="1:8" ht="78.75" x14ac:dyDescent="0.25">
      <c r="A8" s="79" t="s">
        <v>10</v>
      </c>
      <c r="B8" s="78"/>
      <c r="C8" s="78">
        <v>68500</v>
      </c>
      <c r="D8" s="78">
        <v>167007.63</v>
      </c>
      <c r="E8" s="78">
        <v>170000</v>
      </c>
      <c r="F8" s="78">
        <v>101500</v>
      </c>
      <c r="G8" s="96">
        <f t="shared" si="0"/>
        <v>170000</v>
      </c>
      <c r="H8" s="96"/>
    </row>
    <row r="9" spans="1:8" ht="78.75" x14ac:dyDescent="0.25">
      <c r="A9" s="79" t="s">
        <v>9</v>
      </c>
      <c r="B9" s="78"/>
      <c r="C9" s="78">
        <v>8800</v>
      </c>
      <c r="D9" s="78">
        <v>52550.400000000001</v>
      </c>
      <c r="E9" s="78">
        <v>54000</v>
      </c>
      <c r="F9" s="78">
        <v>45200</v>
      </c>
      <c r="G9" s="96">
        <f t="shared" si="0"/>
        <v>54000</v>
      </c>
      <c r="H9" s="96"/>
    </row>
    <row r="10" spans="1:8" ht="31.5" x14ac:dyDescent="0.25">
      <c r="A10" s="79" t="s">
        <v>12</v>
      </c>
      <c r="B10" s="78"/>
      <c r="C10" s="78">
        <v>0</v>
      </c>
      <c r="D10" s="78">
        <v>3668.89</v>
      </c>
      <c r="E10" s="78">
        <f>D10</f>
        <v>3668.89</v>
      </c>
      <c r="F10" s="78"/>
      <c r="G10" s="96">
        <f t="shared" si="0"/>
        <v>0</v>
      </c>
      <c r="H10" s="96"/>
    </row>
    <row r="11" spans="1:8" ht="31.5" x14ac:dyDescent="0.25">
      <c r="A11" s="79" t="s">
        <v>65</v>
      </c>
      <c r="B11" s="78"/>
      <c r="C11" s="78">
        <v>342100</v>
      </c>
      <c r="D11" s="78">
        <v>209732.39</v>
      </c>
      <c r="E11" s="78">
        <v>342100</v>
      </c>
      <c r="F11" s="78">
        <v>-57300</v>
      </c>
      <c r="G11" s="96">
        <f t="shared" si="0"/>
        <v>284800</v>
      </c>
      <c r="H11" s="96"/>
    </row>
    <row r="12" spans="1:8" ht="31.5" x14ac:dyDescent="0.25">
      <c r="A12" s="79" t="s">
        <v>5</v>
      </c>
      <c r="B12" s="78"/>
      <c r="C12" s="78">
        <v>1037300</v>
      </c>
      <c r="D12" s="78">
        <v>783767.88</v>
      </c>
      <c r="E12" s="78">
        <v>950000</v>
      </c>
      <c r="F12" s="78">
        <v>-100000</v>
      </c>
      <c r="G12" s="96">
        <f t="shared" si="0"/>
        <v>937300</v>
      </c>
      <c r="H12" s="96"/>
    </row>
    <row r="13" spans="1:8" ht="15.75" x14ac:dyDescent="0.25">
      <c r="A13" s="80" t="s">
        <v>18</v>
      </c>
      <c r="B13" s="81"/>
      <c r="C13" s="78">
        <v>77200</v>
      </c>
      <c r="D13" s="81">
        <v>0</v>
      </c>
      <c r="E13" s="81">
        <v>0</v>
      </c>
      <c r="F13" s="78">
        <v>-77200</v>
      </c>
      <c r="G13" s="96">
        <f t="shared" si="0"/>
        <v>0</v>
      </c>
      <c r="H13" s="96"/>
    </row>
    <row r="14" spans="1:8" ht="31.5" x14ac:dyDescent="0.25">
      <c r="A14" s="79" t="s">
        <v>66</v>
      </c>
      <c r="B14" s="78"/>
      <c r="C14" s="78">
        <v>5000</v>
      </c>
      <c r="D14" s="78">
        <v>0</v>
      </c>
      <c r="E14" s="78">
        <v>0</v>
      </c>
      <c r="F14" s="78">
        <v>-5000</v>
      </c>
      <c r="G14" s="96">
        <f t="shared" si="0"/>
        <v>0</v>
      </c>
      <c r="H14" s="96"/>
    </row>
    <row r="15" spans="1:8" ht="47.25" x14ac:dyDescent="0.25">
      <c r="A15" s="82" t="s">
        <v>4</v>
      </c>
      <c r="B15" s="78"/>
      <c r="C15" s="78">
        <v>95000</v>
      </c>
      <c r="D15" s="78">
        <v>111400</v>
      </c>
      <c r="E15" s="78">
        <v>111400</v>
      </c>
      <c r="F15" s="78">
        <v>16400</v>
      </c>
      <c r="G15" s="96">
        <f t="shared" si="0"/>
        <v>111400</v>
      </c>
      <c r="H15" s="96"/>
    </row>
    <row r="16" spans="1:8" ht="47.25" x14ac:dyDescent="0.25">
      <c r="A16" s="79" t="s">
        <v>13</v>
      </c>
      <c r="B16" s="78"/>
      <c r="C16" s="78">
        <v>458000</v>
      </c>
      <c r="D16" s="78">
        <v>419828</v>
      </c>
      <c r="E16" s="78">
        <v>458000</v>
      </c>
      <c r="F16" s="78"/>
      <c r="G16" s="96">
        <f t="shared" si="0"/>
        <v>458000</v>
      </c>
      <c r="H16" s="96"/>
    </row>
    <row r="17" spans="1:8" ht="31.5" x14ac:dyDescent="0.25">
      <c r="A17" s="79" t="s">
        <v>11</v>
      </c>
      <c r="B17" s="78"/>
      <c r="C17" s="78">
        <v>14700</v>
      </c>
      <c r="D17" s="78">
        <v>13400</v>
      </c>
      <c r="E17" s="78">
        <v>14700</v>
      </c>
      <c r="F17" s="81"/>
      <c r="G17" s="96">
        <f t="shared" si="0"/>
        <v>14700</v>
      </c>
      <c r="H17" s="96"/>
    </row>
    <row r="18" spans="1:8" ht="78.75" x14ac:dyDescent="0.25">
      <c r="A18" s="79" t="s">
        <v>3</v>
      </c>
      <c r="B18" s="83"/>
      <c r="C18" s="78">
        <v>467600</v>
      </c>
      <c r="D18" s="83">
        <v>428688</v>
      </c>
      <c r="E18" s="83">
        <v>467600</v>
      </c>
      <c r="F18" s="83"/>
      <c r="G18" s="96">
        <f t="shared" si="0"/>
        <v>467600</v>
      </c>
      <c r="H18" s="96"/>
    </row>
    <row r="19" spans="1:8" ht="31.5" x14ac:dyDescent="0.25">
      <c r="A19" s="79" t="s">
        <v>17</v>
      </c>
      <c r="B19" s="78"/>
      <c r="C19" s="78">
        <v>9286</v>
      </c>
      <c r="D19" s="78">
        <v>9286</v>
      </c>
      <c r="E19" s="78">
        <v>9286</v>
      </c>
      <c r="F19" s="78"/>
      <c r="G19" s="96">
        <f t="shared" si="0"/>
        <v>9286</v>
      </c>
      <c r="H19" s="96"/>
    </row>
    <row r="20" spans="1:8" ht="31.5" x14ac:dyDescent="0.25">
      <c r="A20" s="79" t="s">
        <v>20</v>
      </c>
      <c r="B20" s="78"/>
      <c r="C20" s="78">
        <v>0</v>
      </c>
      <c r="D20" s="78">
        <v>0</v>
      </c>
      <c r="E20" s="78">
        <v>0</v>
      </c>
      <c r="F20" s="78"/>
      <c r="G20" s="96">
        <f t="shared" si="0"/>
        <v>0</v>
      </c>
      <c r="H20" s="96"/>
    </row>
    <row r="21" spans="1:8" ht="31.5" x14ac:dyDescent="0.25">
      <c r="A21" s="79" t="s">
        <v>26</v>
      </c>
      <c r="B21" s="78"/>
      <c r="C21" s="78">
        <v>2910900</v>
      </c>
      <c r="D21" s="78">
        <f>351882+853006</f>
        <v>1204888</v>
      </c>
      <c r="E21" s="78">
        <v>2910900</v>
      </c>
      <c r="F21" s="78"/>
      <c r="G21" s="96">
        <f t="shared" si="0"/>
        <v>2910900</v>
      </c>
      <c r="H21" s="96"/>
    </row>
    <row r="22" spans="1:8" ht="78.75" x14ac:dyDescent="0.25">
      <c r="A22" s="79" t="s">
        <v>72</v>
      </c>
      <c r="B22" s="78"/>
      <c r="C22" s="78">
        <f>52870.24-2022.82</f>
        <v>50847.42</v>
      </c>
      <c r="D22" s="78">
        <v>52870.239999999998</v>
      </c>
      <c r="E22" s="78">
        <f>D22</f>
        <v>52870.239999999998</v>
      </c>
      <c r="F22" s="78">
        <v>2022.82</v>
      </c>
      <c r="G22" s="96">
        <f>E22</f>
        <v>52870.239999999998</v>
      </c>
      <c r="H22" s="96"/>
    </row>
    <row r="23" spans="1:8" ht="94.5" x14ac:dyDescent="0.25">
      <c r="A23" s="79" t="s">
        <v>70</v>
      </c>
      <c r="B23" s="78"/>
      <c r="C23" s="78">
        <v>300000</v>
      </c>
      <c r="D23" s="78">
        <v>300000</v>
      </c>
      <c r="E23" s="78">
        <v>300000</v>
      </c>
      <c r="F23" s="78"/>
      <c r="G23" s="96">
        <f t="shared" si="0"/>
        <v>300000</v>
      </c>
      <c r="H23" s="96"/>
    </row>
    <row r="24" spans="1:8" ht="47.25" x14ac:dyDescent="0.25">
      <c r="A24" s="79" t="s">
        <v>31</v>
      </c>
      <c r="B24" s="78"/>
      <c r="C24" s="78">
        <v>130920</v>
      </c>
      <c r="D24" s="78">
        <f>87280+43640</f>
        <v>130920</v>
      </c>
      <c r="E24" s="78">
        <v>130920</v>
      </c>
      <c r="F24" s="78">
        <v>231500</v>
      </c>
      <c r="G24" s="96">
        <f t="shared" si="0"/>
        <v>362420</v>
      </c>
      <c r="H24" s="96"/>
    </row>
    <row r="25" spans="1:8" ht="15.75" x14ac:dyDescent="0.25">
      <c r="A25" s="84" t="s">
        <v>8</v>
      </c>
      <c r="B25" s="85"/>
      <c r="C25" s="85">
        <f>+C5+C6+C7+C8+C9+C10+C11+C12+C13+C14+C15</f>
        <v>15637304</v>
      </c>
      <c r="D25" s="85">
        <f>+D5+D6+D7+D8+D9+D10+D11+D12+D13+D14+D15</f>
        <v>13275457.500000004</v>
      </c>
      <c r="E25" s="85">
        <f>+E5+E6+E7+E8+E9+E10+E11+E12+E13+E14+E15</f>
        <v>14393393.07</v>
      </c>
      <c r="F25" s="85">
        <f>+F5+F6+F7+F8+F9+F10+F11+F12+F13+F14+F15</f>
        <v>-57300</v>
      </c>
      <c r="G25" s="96">
        <f t="shared" si="0"/>
        <v>15580004</v>
      </c>
      <c r="H25" s="85"/>
    </row>
    <row r="26" spans="1:8" ht="31.5" x14ac:dyDescent="0.25">
      <c r="A26" s="84" t="s">
        <v>68</v>
      </c>
      <c r="B26" s="85"/>
      <c r="C26" s="85">
        <f>C16+C17+C18+C19+C20+C21+C22+C24+C23</f>
        <v>4342253.42</v>
      </c>
      <c r="D26" s="85">
        <f t="shared" ref="D26:F26" si="1">D16+D17+D18+D19+D20+D21+D22+D24+D23</f>
        <v>2559880.2400000002</v>
      </c>
      <c r="E26" s="85">
        <f t="shared" si="1"/>
        <v>4344276.24</v>
      </c>
      <c r="F26" s="85">
        <f t="shared" si="1"/>
        <v>233522.82</v>
      </c>
      <c r="G26" s="96">
        <f t="shared" si="0"/>
        <v>4575776.24</v>
      </c>
      <c r="H26" s="85"/>
    </row>
    <row r="27" spans="1:8" ht="15.75" x14ac:dyDescent="0.25">
      <c r="A27" s="86" t="s">
        <v>14</v>
      </c>
      <c r="B27" s="85"/>
      <c r="C27" s="85">
        <f t="shared" ref="C27:F27" si="2">C25+C26</f>
        <v>19979557.420000002</v>
      </c>
      <c r="D27" s="85">
        <f t="shared" si="2"/>
        <v>15835337.740000004</v>
      </c>
      <c r="E27" s="85">
        <f t="shared" si="2"/>
        <v>18737669.310000002</v>
      </c>
      <c r="F27" s="85">
        <f t="shared" si="2"/>
        <v>176222.82</v>
      </c>
      <c r="G27" s="96">
        <f t="shared" si="0"/>
        <v>20155780.240000002</v>
      </c>
      <c r="H27" s="85"/>
    </row>
    <row r="28" spans="1:8" ht="15.75" x14ac:dyDescent="0.25">
      <c r="A28" s="71"/>
      <c r="B28" s="71"/>
      <c r="C28" s="71"/>
      <c r="D28" s="90"/>
      <c r="E28" s="90"/>
      <c r="F28" s="71"/>
    </row>
    <row r="29" spans="1:8" ht="15.75" x14ac:dyDescent="0.25">
      <c r="A29" s="69" t="s">
        <v>60</v>
      </c>
      <c r="B29" s="91">
        <v>3184726.88</v>
      </c>
      <c r="C29" s="89"/>
      <c r="D29" s="98">
        <f>B29</f>
        <v>3184726.88</v>
      </c>
      <c r="E29" s="89"/>
      <c r="F29" s="71"/>
      <c r="G29" s="68"/>
    </row>
    <row r="30" spans="1:8" ht="31.5" x14ac:dyDescent="0.25">
      <c r="A30" s="70" t="s">
        <v>61</v>
      </c>
      <c r="B30" s="91">
        <f>E27</f>
        <v>18737669.310000002</v>
      </c>
      <c r="C30" s="89"/>
      <c r="D30" s="98">
        <f>B30</f>
        <v>18737669.310000002</v>
      </c>
      <c r="E30" s="95"/>
      <c r="F30" s="89"/>
      <c r="G30" s="68"/>
      <c r="H30" s="68"/>
    </row>
    <row r="31" spans="1:8" ht="31.5" x14ac:dyDescent="0.25">
      <c r="A31" s="70" t="s">
        <v>71</v>
      </c>
      <c r="B31" s="91">
        <f>[3]TDSheet!$N$9</f>
        <v>21857403.25</v>
      </c>
      <c r="C31" s="89"/>
      <c r="D31" s="98">
        <f>B31</f>
        <v>21857403.25</v>
      </c>
      <c r="E31" s="95"/>
      <c r="F31" s="90"/>
      <c r="G31" s="68"/>
    </row>
    <row r="32" spans="1:8" ht="31.5" x14ac:dyDescent="0.25">
      <c r="A32" s="70" t="s">
        <v>62</v>
      </c>
      <c r="B32" s="91">
        <f>B29+B30-B31</f>
        <v>64992.940000001341</v>
      </c>
      <c r="C32" s="89"/>
      <c r="D32" s="98">
        <f>B32</f>
        <v>64992.940000001341</v>
      </c>
      <c r="E32" s="95"/>
      <c r="F32" s="71"/>
    </row>
  </sheetData>
  <mergeCells count="3">
    <mergeCell ref="A3:E3"/>
    <mergeCell ref="A2:E2"/>
    <mergeCell ref="A1:E1"/>
  </mergeCells>
  <pageMargins left="0.70866141732283472" right="0.11811023622047245" top="0.15748031496062992" bottom="0.19685039370078741" header="0.11811023622047245" footer="0.11811023622047245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01.09.14</vt:lpstr>
      <vt:lpstr>01.11.2013</vt:lpstr>
      <vt:lpstr>11.1.1.2013</vt:lpstr>
      <vt:lpstr>проект</vt:lpstr>
      <vt:lpstr>01.10.14</vt:lpstr>
      <vt:lpstr>17.10.14</vt:lpstr>
      <vt:lpstr>21.11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User</cp:lastModifiedBy>
  <cp:lastPrinted>2014-11-26T01:46:02Z</cp:lastPrinted>
  <dcterms:created xsi:type="dcterms:W3CDTF">2008-01-22T09:40:02Z</dcterms:created>
  <dcterms:modified xsi:type="dcterms:W3CDTF">2014-11-26T01:46:29Z</dcterms:modified>
</cp:coreProperties>
</file>