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65" windowWidth="14805" windowHeight="6450" tabRatio="601"/>
  </bookViews>
  <sheets>
    <sheet name="Лист1" sheetId="1" r:id="rId1"/>
  </sheets>
  <definedNames>
    <definedName name="_xlnm._FilterDatabase" localSheetId="0" hidden="1">Лист1!$A$3:$Y$347</definedName>
  </definedNames>
  <calcPr calcId="145621" refMode="R1C1"/>
</workbook>
</file>

<file path=xl/calcChain.xml><?xml version="1.0" encoding="utf-8"?>
<calcChain xmlns="http://schemas.openxmlformats.org/spreadsheetml/2006/main">
  <c r="N314" i="1" l="1"/>
  <c r="O316" i="1"/>
  <c r="N23" i="1"/>
  <c r="N249" i="1" l="1"/>
  <c r="N6" i="1"/>
  <c r="N41" i="1" l="1"/>
  <c r="N146" i="1" l="1"/>
  <c r="L146" i="1" l="1"/>
  <c r="L41" i="1"/>
  <c r="L23" i="1"/>
  <c r="L249" i="1"/>
  <c r="L134" i="1" l="1"/>
  <c r="L82" i="1" l="1"/>
  <c r="L81" i="1"/>
  <c r="L83" i="1"/>
  <c r="L84" i="1"/>
  <c r="L202" i="1"/>
  <c r="M202" i="1" s="1"/>
  <c r="O202" i="1" s="1"/>
  <c r="Q202" i="1" s="1"/>
  <c r="L346" i="1" l="1"/>
  <c r="L27" i="1"/>
  <c r="M283" i="1"/>
  <c r="O283" i="1" s="1"/>
  <c r="M284" i="1"/>
  <c r="O284" i="1" s="1"/>
  <c r="M285" i="1"/>
  <c r="O285" i="1" s="1"/>
  <c r="M286" i="1"/>
  <c r="O286" i="1" s="1"/>
  <c r="M287" i="1"/>
  <c r="O287" i="1" s="1"/>
  <c r="M288" i="1"/>
  <c r="O288" i="1" s="1"/>
  <c r="M289" i="1"/>
  <c r="O289" i="1" s="1"/>
  <c r="M290" i="1"/>
  <c r="O290" i="1" s="1"/>
  <c r="M291" i="1"/>
  <c r="O291" i="1" s="1"/>
  <c r="M292" i="1"/>
  <c r="O292" i="1" s="1"/>
  <c r="M293" i="1"/>
  <c r="O293" i="1" s="1"/>
  <c r="L6" i="1"/>
  <c r="L250" i="1" l="1"/>
  <c r="L248" i="1" s="1"/>
  <c r="L95" i="1"/>
  <c r="L76" i="1" l="1"/>
  <c r="O328" i="1" l="1"/>
  <c r="Q328" i="1" s="1"/>
  <c r="O329" i="1"/>
  <c r="Q329" i="1" s="1"/>
  <c r="M139" i="1"/>
  <c r="O139" i="1" s="1"/>
  <c r="Q139" i="1" s="1"/>
  <c r="M330" i="1"/>
  <c r="O330" i="1" s="1"/>
  <c r="Q330" i="1" s="1"/>
  <c r="L135" i="1" l="1"/>
  <c r="L133" i="1" l="1"/>
  <c r="L89" i="1"/>
  <c r="N133" i="1" l="1"/>
  <c r="M242" i="1" l="1"/>
  <c r="M243" i="1"/>
  <c r="K138" i="1" l="1"/>
  <c r="M138" i="1" s="1"/>
  <c r="O138" i="1" s="1"/>
  <c r="Q138" i="1" s="1"/>
  <c r="S138" i="1" s="1"/>
  <c r="U138" i="1" s="1"/>
  <c r="W138" i="1" s="1"/>
  <c r="Y138" i="1" s="1"/>
  <c r="K180" i="1"/>
  <c r="K121" i="1"/>
  <c r="J175" i="1"/>
  <c r="J134" i="1"/>
  <c r="J135" i="1"/>
  <c r="J146" i="1"/>
  <c r="J229" i="1"/>
  <c r="J97" i="1"/>
  <c r="M121" i="1" l="1"/>
  <c r="O121" i="1" s="1"/>
  <c r="Q121" i="1" s="1"/>
  <c r="J133" i="1"/>
  <c r="J315" i="1"/>
  <c r="J346" i="1"/>
  <c r="J249" i="1" l="1"/>
  <c r="J23" i="1"/>
  <c r="J6" i="1"/>
  <c r="J41" i="1"/>
  <c r="J55" i="1"/>
  <c r="J251" i="1" l="1"/>
  <c r="J245" i="1" l="1"/>
  <c r="K245" i="1" s="1"/>
  <c r="M245" i="1" s="1"/>
  <c r="O245" i="1" s="1"/>
  <c r="Q245" i="1" s="1"/>
  <c r="J89" i="1"/>
  <c r="J95" i="1" l="1"/>
  <c r="H345" i="1" l="1"/>
  <c r="H24" i="1"/>
  <c r="H113" i="1"/>
  <c r="H91" i="1"/>
  <c r="H41" i="1" l="1"/>
  <c r="H23" i="1"/>
  <c r="H6" i="1"/>
  <c r="H146" i="1"/>
  <c r="H135" i="1" l="1"/>
  <c r="H249" i="1"/>
  <c r="I102" i="1" l="1"/>
  <c r="H95" i="1"/>
  <c r="G148" i="1" l="1"/>
  <c r="I148" i="1" s="1"/>
  <c r="K148" i="1" s="1"/>
  <c r="M148" i="1" s="1"/>
  <c r="O148" i="1" s="1"/>
  <c r="E25" i="1"/>
  <c r="G25" i="1" s="1"/>
  <c r="I25" i="1" s="1"/>
  <c r="K25" i="1" s="1"/>
  <c r="M25" i="1" s="1"/>
  <c r="O25" i="1" s="1"/>
  <c r="D24" i="1"/>
  <c r="F147" i="1"/>
  <c r="F41" i="1" l="1"/>
  <c r="F55" i="1"/>
  <c r="F6" i="1"/>
  <c r="F149" i="1"/>
  <c r="F146" i="1"/>
  <c r="F95" i="1"/>
  <c r="F23" i="1"/>
  <c r="F249" i="1" l="1"/>
  <c r="G244" i="1" l="1"/>
  <c r="I244" i="1" s="1"/>
  <c r="K244" i="1" s="1"/>
  <c r="M244" i="1" s="1"/>
  <c r="O244" i="1" s="1"/>
  <c r="Q244" i="1" s="1"/>
  <c r="G35" i="1" l="1"/>
  <c r="I35" i="1" s="1"/>
  <c r="K35" i="1" s="1"/>
  <c r="M35" i="1" s="1"/>
  <c r="O35" i="1" s="1"/>
  <c r="G34" i="1"/>
  <c r="I34" i="1" s="1"/>
  <c r="K34" i="1" s="1"/>
  <c r="M34" i="1" l="1"/>
  <c r="O34" i="1" s="1"/>
  <c r="X33" i="1"/>
  <c r="V33" i="1"/>
  <c r="T33" i="1"/>
  <c r="R33" i="1"/>
  <c r="P33" i="1"/>
  <c r="N33" i="1"/>
  <c r="L33" i="1"/>
  <c r="J33" i="1"/>
  <c r="H33" i="1"/>
  <c r="F33" i="1"/>
  <c r="G33" i="1" s="1"/>
  <c r="I33" i="1" s="1"/>
  <c r="K33" i="1" s="1"/>
  <c r="M33" i="1" s="1"/>
  <c r="O33" i="1" s="1"/>
  <c r="Q33" i="1" s="1"/>
  <c r="S33" i="1" s="1"/>
  <c r="U33" i="1" s="1"/>
  <c r="W33" i="1" s="1"/>
  <c r="Y33" i="1" s="1"/>
  <c r="F36" i="1"/>
  <c r="F64" i="1"/>
  <c r="F56" i="1"/>
  <c r="G56" i="1" s="1"/>
  <c r="I56" i="1" s="1"/>
  <c r="K56" i="1" s="1"/>
  <c r="M56" i="1" s="1"/>
  <c r="O56" i="1" s="1"/>
  <c r="Q56" i="1" s="1"/>
  <c r="F42" i="1"/>
  <c r="D95" i="1" l="1"/>
  <c r="G58" i="1"/>
  <c r="I58" i="1" s="1"/>
  <c r="G59" i="1"/>
  <c r="G60" i="1"/>
  <c r="G61" i="1"/>
  <c r="D41" i="1"/>
  <c r="D23" i="1"/>
  <c r="D146" i="1"/>
  <c r="D6" i="1"/>
  <c r="D27" i="1"/>
  <c r="F75" i="1" l="1"/>
  <c r="H75" i="1"/>
  <c r="J75" i="1"/>
  <c r="L75" i="1"/>
  <c r="N75" i="1"/>
  <c r="P75" i="1"/>
  <c r="R75" i="1"/>
  <c r="T75" i="1"/>
  <c r="V75" i="1"/>
  <c r="X75" i="1"/>
  <c r="D75" i="1"/>
  <c r="E77" i="1"/>
  <c r="G77" i="1" s="1"/>
  <c r="I77" i="1" s="1"/>
  <c r="K77" i="1" s="1"/>
  <c r="M77" i="1" s="1"/>
  <c r="O77" i="1" s="1"/>
  <c r="C75" i="1"/>
  <c r="D249" i="1" l="1"/>
  <c r="D31" i="1" l="1"/>
  <c r="D65" i="1" l="1"/>
  <c r="D48" i="1"/>
  <c r="D7" i="1"/>
  <c r="D150" i="1"/>
  <c r="D66" i="1" l="1"/>
  <c r="I66" i="1" s="1"/>
  <c r="K66" i="1" s="1"/>
  <c r="M66" i="1" s="1"/>
  <c r="O66" i="1" s="1"/>
  <c r="Q66" i="1" s="1"/>
  <c r="S66" i="1" s="1"/>
  <c r="U66" i="1" s="1"/>
  <c r="W66" i="1" s="1"/>
  <c r="Y66" i="1" s="1"/>
  <c r="E67" i="1"/>
  <c r="G67" i="1" s="1"/>
  <c r="I67" i="1" s="1"/>
  <c r="K67" i="1" s="1"/>
  <c r="M67" i="1" s="1"/>
  <c r="O67" i="1" s="1"/>
  <c r="Q67" i="1" s="1"/>
  <c r="S67" i="1" s="1"/>
  <c r="U67" i="1" s="1"/>
  <c r="W67" i="1" s="1"/>
  <c r="Y67" i="1" s="1"/>
  <c r="E66" i="1"/>
  <c r="G66" i="1" s="1"/>
  <c r="D64" i="1"/>
  <c r="D63" i="1" l="1"/>
  <c r="C41" i="1"/>
  <c r="C23" i="1"/>
  <c r="T87" i="1" l="1"/>
  <c r="G29" i="1"/>
  <c r="I29" i="1" s="1"/>
  <c r="G30" i="1"/>
  <c r="I30" i="1" s="1"/>
  <c r="E26" i="1"/>
  <c r="G26" i="1" s="1"/>
  <c r="I26" i="1" s="1"/>
  <c r="K26" i="1" s="1"/>
  <c r="M26" i="1" s="1"/>
  <c r="O26" i="1" s="1"/>
  <c r="Q26" i="1" s="1"/>
  <c r="S26" i="1" s="1"/>
  <c r="U26" i="1" s="1"/>
  <c r="T293" i="1"/>
  <c r="T292" i="1" s="1"/>
  <c r="T291" i="1" s="1"/>
  <c r="T290" i="1" s="1"/>
  <c r="T289" i="1" s="1"/>
  <c r="T288" i="1" s="1"/>
  <c r="T287" i="1" s="1"/>
  <c r="T286" i="1" s="1"/>
  <c r="T284" i="1" s="1"/>
  <c r="T283" i="1" s="1"/>
  <c r="U283" i="1" s="1"/>
  <c r="W283" i="1" s="1"/>
  <c r="Y283" i="1" s="1"/>
  <c r="C249" i="1"/>
  <c r="X248" i="1" l="1"/>
  <c r="V248" i="1"/>
  <c r="T248" i="1"/>
  <c r="R248" i="1"/>
  <c r="J248" i="1"/>
  <c r="R250" i="1"/>
  <c r="T100" i="1" l="1"/>
  <c r="J250" i="1"/>
  <c r="D279" i="1"/>
  <c r="T145" i="1" l="1"/>
  <c r="Y245" i="1" l="1"/>
  <c r="X250" i="1" l="1"/>
  <c r="X124" i="1" l="1"/>
  <c r="Y127" i="1" l="1"/>
  <c r="X52" i="1" l="1"/>
  <c r="X18" i="1" l="1"/>
  <c r="X59" i="1"/>
  <c r="W172" i="1" l="1"/>
  <c r="Y172" i="1" s="1"/>
  <c r="W121" i="1" l="1"/>
  <c r="Y121" i="1" s="1"/>
  <c r="R101" i="1" l="1"/>
  <c r="V190" i="1" l="1"/>
  <c r="V250" i="1" l="1"/>
  <c r="W19" i="1"/>
  <c r="Y19" i="1" s="1"/>
  <c r="W60" i="1"/>
  <c r="Y60" i="1" s="1"/>
  <c r="W61" i="1"/>
  <c r="Y61" i="1" s="1"/>
  <c r="V240" i="1"/>
  <c r="R9" i="1" l="1"/>
  <c r="V59" i="1" l="1"/>
  <c r="W59" i="1" s="1"/>
  <c r="Y59" i="1" s="1"/>
  <c r="W26" i="1" l="1"/>
  <c r="Y26" i="1" s="1"/>
  <c r="W56" i="1"/>
  <c r="Y56" i="1" s="1"/>
  <c r="W20" i="1" l="1"/>
  <c r="Y20" i="1" s="1"/>
  <c r="V18" i="1"/>
  <c r="W18" i="1" s="1"/>
  <c r="Y18" i="1" s="1"/>
  <c r="Q12" i="1" l="1"/>
  <c r="Q11" i="1"/>
  <c r="S11" i="1" s="1"/>
  <c r="U11" i="1" s="1"/>
  <c r="W11" i="1" s="1"/>
  <c r="Y11" i="1" s="1"/>
  <c r="Q10" i="1"/>
  <c r="S10" i="1" s="1"/>
  <c r="U10" i="1" s="1"/>
  <c r="W10" i="1" s="1"/>
  <c r="Y10" i="1" s="1"/>
  <c r="T9" i="1" l="1"/>
  <c r="V9" i="1"/>
  <c r="X9" i="1"/>
  <c r="J9" i="1"/>
  <c r="P9" i="1"/>
  <c r="U289" i="1" l="1"/>
  <c r="W289" i="1" s="1"/>
  <c r="Y289" i="1" s="1"/>
  <c r="U293" i="1"/>
  <c r="W293" i="1" s="1"/>
  <c r="Y293" i="1" s="1"/>
  <c r="U291" i="1"/>
  <c r="W291" i="1" s="1"/>
  <c r="Y291" i="1" s="1"/>
  <c r="U288" i="1"/>
  <c r="W288" i="1" s="1"/>
  <c r="Y288" i="1" s="1"/>
  <c r="U292" i="1"/>
  <c r="W292" i="1" s="1"/>
  <c r="Y292" i="1" s="1"/>
  <c r="U290" i="1"/>
  <c r="W290" i="1" s="1"/>
  <c r="Y290" i="1" s="1"/>
  <c r="U284" i="1" l="1"/>
  <c r="W284" i="1" s="1"/>
  <c r="Y284" i="1" s="1"/>
  <c r="U287" i="1"/>
  <c r="W287" i="1" s="1"/>
  <c r="Y287" i="1" s="1"/>
  <c r="T250" i="1" l="1"/>
  <c r="U286" i="1"/>
  <c r="W286" i="1" s="1"/>
  <c r="Y286" i="1" s="1"/>
  <c r="S298" i="1" l="1"/>
  <c r="R297" i="1"/>
  <c r="S297" i="1" s="1"/>
  <c r="T111" i="1" l="1"/>
  <c r="T175" i="1"/>
  <c r="T254" i="1"/>
  <c r="T314" i="1"/>
  <c r="S191" i="1"/>
  <c r="S330" i="1"/>
  <c r="U330" i="1" s="1"/>
  <c r="R329" i="1"/>
  <c r="S329" i="1" s="1"/>
  <c r="U329" i="1" s="1"/>
  <c r="U191" i="1" l="1"/>
  <c r="W191" i="1" s="1"/>
  <c r="Y191" i="1" s="1"/>
  <c r="R190" i="1"/>
  <c r="P345" i="1" l="1"/>
  <c r="R218" i="1" l="1"/>
  <c r="T218" i="1"/>
  <c r="V218" i="1"/>
  <c r="X218" i="1"/>
  <c r="P218" i="1"/>
  <c r="Q219" i="1"/>
  <c r="Q218" i="1" s="1"/>
  <c r="S218" i="1" s="1"/>
  <c r="U218" i="1" s="1"/>
  <c r="W218" i="1" s="1"/>
  <c r="Y218" i="1" s="1"/>
  <c r="S219" i="1" l="1"/>
  <c r="U219" i="1" s="1"/>
  <c r="W219" i="1" s="1"/>
  <c r="Y219" i="1" s="1"/>
  <c r="E305" i="1" l="1"/>
  <c r="G305" i="1" s="1"/>
  <c r="I305" i="1" s="1"/>
  <c r="K305" i="1" s="1"/>
  <c r="M305" i="1" s="1"/>
  <c r="O305" i="1" s="1"/>
  <c r="Q305" i="1" s="1"/>
  <c r="I213" i="1"/>
  <c r="K213" i="1" s="1"/>
  <c r="S305" i="1" l="1"/>
  <c r="U305" i="1" s="1"/>
  <c r="W305" i="1" s="1"/>
  <c r="Y305" i="1" s="1"/>
  <c r="M180" i="1" l="1"/>
  <c r="O180" i="1" s="1"/>
  <c r="Q180" i="1" s="1"/>
  <c r="S180" i="1" s="1"/>
  <c r="U180" i="1" s="1"/>
  <c r="W180" i="1" s="1"/>
  <c r="Y180" i="1" s="1"/>
  <c r="L175" i="1"/>
  <c r="L234" i="1" l="1"/>
  <c r="L229" i="1" l="1"/>
  <c r="M220" i="1" l="1"/>
  <c r="M214" i="1"/>
  <c r="M215" i="1"/>
  <c r="O215" i="1" s="1"/>
  <c r="K178" i="1" l="1"/>
  <c r="M178" i="1" s="1"/>
  <c r="O178" i="1" s="1"/>
  <c r="Q178" i="1" s="1"/>
  <c r="S178" i="1" s="1"/>
  <c r="U178" i="1" s="1"/>
  <c r="W178" i="1" s="1"/>
  <c r="K175" i="1"/>
  <c r="K137" i="1" l="1"/>
  <c r="M137" i="1" s="1"/>
  <c r="O137" i="1" s="1"/>
  <c r="Q137" i="1" s="1"/>
  <c r="S137" i="1" s="1"/>
  <c r="U137" i="1" s="1"/>
  <c r="W137" i="1" s="1"/>
  <c r="Y137" i="1" s="1"/>
  <c r="I196" i="1"/>
  <c r="K196" i="1" s="1"/>
  <c r="M196" i="1" s="1"/>
  <c r="O196" i="1" s="1"/>
  <c r="Q196" i="1" s="1"/>
  <c r="S196" i="1" s="1"/>
  <c r="U196" i="1" s="1"/>
  <c r="W196" i="1" s="1"/>
  <c r="Y196" i="1" s="1"/>
  <c r="K30" i="1" l="1"/>
  <c r="M30" i="1" s="1"/>
  <c r="O30" i="1" s="1"/>
  <c r="Q30" i="1" s="1"/>
  <c r="S30" i="1" s="1"/>
  <c r="U30" i="1" s="1"/>
  <c r="K29" i="1"/>
  <c r="M29" i="1" s="1"/>
  <c r="O29" i="1" s="1"/>
  <c r="Q29" i="1" s="1"/>
  <c r="S29" i="1" s="1"/>
  <c r="U29" i="1" s="1"/>
  <c r="W29" i="1" s="1"/>
  <c r="Y29" i="1" s="1"/>
  <c r="W30" i="1" l="1"/>
  <c r="Y30" i="1" s="1"/>
  <c r="J22" i="1"/>
  <c r="I115" i="1" l="1"/>
  <c r="K115" i="1" s="1"/>
  <c r="M115" i="1" s="1"/>
  <c r="O115" i="1" s="1"/>
  <c r="Q115" i="1" s="1"/>
  <c r="S115" i="1" s="1"/>
  <c r="U115" i="1" s="1"/>
  <c r="W115" i="1" s="1"/>
  <c r="Y115" i="1" s="1"/>
  <c r="H229" i="1" l="1"/>
  <c r="I246" i="1" l="1"/>
  <c r="K246" i="1" s="1"/>
  <c r="M246" i="1" s="1"/>
  <c r="O246" i="1" s="1"/>
  <c r="Q246" i="1" s="1"/>
  <c r="S246" i="1" s="1"/>
  <c r="U246" i="1" s="1"/>
  <c r="W246" i="1" s="1"/>
  <c r="Y246" i="1" s="1"/>
  <c r="F254" i="1" l="1"/>
  <c r="E78" i="1" l="1"/>
  <c r="G216" i="1" l="1"/>
  <c r="I216" i="1" s="1"/>
  <c r="K216" i="1" s="1"/>
  <c r="M216" i="1" s="1"/>
  <c r="O216" i="1" s="1"/>
  <c r="Q216" i="1" s="1"/>
  <c r="S216" i="1" s="1"/>
  <c r="U216" i="1" s="1"/>
  <c r="G232" i="1"/>
  <c r="I232" i="1" s="1"/>
  <c r="K232" i="1" s="1"/>
  <c r="M232" i="1" s="1"/>
  <c r="O232" i="1" s="1"/>
  <c r="Q232" i="1" s="1"/>
  <c r="S232" i="1" s="1"/>
  <c r="U232" i="1" s="1"/>
  <c r="W232" i="1" s="1"/>
  <c r="Y232" i="1" s="1"/>
  <c r="F133" i="1"/>
  <c r="F234" i="1"/>
  <c r="F229" i="1"/>
  <c r="G229" i="1" s="1"/>
  <c r="I229" i="1" s="1"/>
  <c r="G235" i="1" l="1"/>
  <c r="I235" i="1" s="1"/>
  <c r="K235" i="1" s="1"/>
  <c r="M235" i="1" s="1"/>
  <c r="O235" i="1" s="1"/>
  <c r="Q235" i="1" s="1"/>
  <c r="S235" i="1" s="1"/>
  <c r="U235" i="1" s="1"/>
  <c r="W235" i="1" s="1"/>
  <c r="D345" i="1" l="1"/>
  <c r="F345" i="1"/>
  <c r="J345" i="1"/>
  <c r="L345" i="1"/>
  <c r="N345" i="1"/>
  <c r="R345" i="1"/>
  <c r="T345" i="1"/>
  <c r="V345" i="1"/>
  <c r="X345" i="1"/>
  <c r="C345" i="1"/>
  <c r="E52" i="1" l="1"/>
  <c r="G52" i="1" s="1"/>
  <c r="I52" i="1" s="1"/>
  <c r="K52" i="1" s="1"/>
  <c r="M52" i="1" s="1"/>
  <c r="O52" i="1" s="1"/>
  <c r="Q52" i="1" s="1"/>
  <c r="S52" i="1" s="1"/>
  <c r="U52" i="1" s="1"/>
  <c r="W52" i="1" s="1"/>
  <c r="Y52" i="1" s="1"/>
  <c r="E51" i="1"/>
  <c r="G51" i="1" s="1"/>
  <c r="I51" i="1" s="1"/>
  <c r="K51" i="1" s="1"/>
  <c r="D50" i="1"/>
  <c r="H50" i="1"/>
  <c r="J50" i="1"/>
  <c r="L50" i="1"/>
  <c r="N50" i="1"/>
  <c r="P50" i="1"/>
  <c r="R50" i="1"/>
  <c r="T50" i="1"/>
  <c r="V50" i="1"/>
  <c r="X50" i="1"/>
  <c r="C50" i="1"/>
  <c r="E38" i="1"/>
  <c r="G38" i="1" s="1"/>
  <c r="E37" i="1"/>
  <c r="D36" i="1"/>
  <c r="H36" i="1"/>
  <c r="J36" i="1"/>
  <c r="L36" i="1"/>
  <c r="N36" i="1"/>
  <c r="P36" i="1"/>
  <c r="R36" i="1"/>
  <c r="T36" i="1"/>
  <c r="V36" i="1"/>
  <c r="X36" i="1"/>
  <c r="C36" i="1"/>
  <c r="D14" i="1"/>
  <c r="F14" i="1"/>
  <c r="H14" i="1"/>
  <c r="J14" i="1"/>
  <c r="L14" i="1"/>
  <c r="N14" i="1"/>
  <c r="P14" i="1"/>
  <c r="R14" i="1"/>
  <c r="T14" i="1"/>
  <c r="V14" i="1"/>
  <c r="X14" i="1"/>
  <c r="C14" i="1"/>
  <c r="F50" i="1"/>
  <c r="E50" i="1" l="1"/>
  <c r="E36" i="1"/>
  <c r="M51" i="1"/>
  <c r="K50" i="1"/>
  <c r="G37" i="1"/>
  <c r="O51" i="1" l="1"/>
  <c r="M50" i="1"/>
  <c r="E346" i="1"/>
  <c r="G346" i="1" l="1"/>
  <c r="G345" i="1" s="1"/>
  <c r="E345" i="1"/>
  <c r="Q51" i="1"/>
  <c r="O50" i="1"/>
  <c r="I346" i="1" l="1"/>
  <c r="I345" i="1" s="1"/>
  <c r="S51" i="1"/>
  <c r="Q50" i="1"/>
  <c r="K346" i="1" l="1"/>
  <c r="M346" i="1" s="1"/>
  <c r="U51" i="1"/>
  <c r="S50" i="1"/>
  <c r="K345" i="1" l="1"/>
  <c r="M345" i="1"/>
  <c r="O346" i="1"/>
  <c r="W51" i="1"/>
  <c r="U50" i="1"/>
  <c r="E104" i="1"/>
  <c r="G104" i="1" s="1"/>
  <c r="I104" i="1" s="1"/>
  <c r="K104" i="1" s="1"/>
  <c r="M104" i="1" s="1"/>
  <c r="O104" i="1" s="1"/>
  <c r="Q104" i="1" s="1"/>
  <c r="S104" i="1" s="1"/>
  <c r="E256" i="1"/>
  <c r="G256" i="1" s="1"/>
  <c r="I256" i="1" s="1"/>
  <c r="K256" i="1" s="1"/>
  <c r="M256" i="1" s="1"/>
  <c r="O256" i="1" s="1"/>
  <c r="Q256" i="1" s="1"/>
  <c r="S256" i="1" s="1"/>
  <c r="U256" i="1" s="1"/>
  <c r="E318" i="1"/>
  <c r="G318" i="1" s="1"/>
  <c r="I318" i="1" s="1"/>
  <c r="K318" i="1" s="1"/>
  <c r="M318" i="1" s="1"/>
  <c r="O318" i="1" s="1"/>
  <c r="Q318" i="1" s="1"/>
  <c r="S318" i="1" l="1"/>
  <c r="U318" i="1" s="1"/>
  <c r="W318" i="1" s="1"/>
  <c r="Y318" i="1" s="1"/>
  <c r="W256" i="1"/>
  <c r="Y256" i="1" s="1"/>
  <c r="O345" i="1"/>
  <c r="Q346" i="1"/>
  <c r="Y51" i="1"/>
  <c r="Y50" i="1" s="1"/>
  <c r="W50" i="1"/>
  <c r="D254" i="1"/>
  <c r="Q345" i="1" l="1"/>
  <c r="S346" i="1"/>
  <c r="S345" i="1" l="1"/>
  <c r="U346" i="1"/>
  <c r="I37" i="1"/>
  <c r="K37" i="1" s="1"/>
  <c r="E15" i="1"/>
  <c r="G15" i="1" s="1"/>
  <c r="E16" i="1"/>
  <c r="G16" i="1" s="1"/>
  <c r="I16" i="1" s="1"/>
  <c r="K16" i="1" s="1"/>
  <c r="G36" i="1"/>
  <c r="F93" i="1"/>
  <c r="H93" i="1"/>
  <c r="J93" i="1"/>
  <c r="L93" i="1"/>
  <c r="E106" i="1"/>
  <c r="G106" i="1" s="1"/>
  <c r="I106" i="1" s="1"/>
  <c r="K106" i="1" s="1"/>
  <c r="M106" i="1" s="1"/>
  <c r="O106" i="1" s="1"/>
  <c r="Q106" i="1" s="1"/>
  <c r="S106" i="1" s="1"/>
  <c r="U106" i="1" s="1"/>
  <c r="W106" i="1" s="1"/>
  <c r="Y106" i="1" s="1"/>
  <c r="E251" i="1"/>
  <c r="G251" i="1" s="1"/>
  <c r="I251" i="1" s="1"/>
  <c r="K251" i="1" s="1"/>
  <c r="M251" i="1" s="1"/>
  <c r="O251" i="1" s="1"/>
  <c r="Q251" i="1" s="1"/>
  <c r="S251" i="1" s="1"/>
  <c r="D323" i="1"/>
  <c r="D250" i="1"/>
  <c r="E250" i="1" s="1"/>
  <c r="G250" i="1" s="1"/>
  <c r="I250" i="1" s="1"/>
  <c r="K250" i="1" s="1"/>
  <c r="M250" i="1" s="1"/>
  <c r="O250" i="1" s="1"/>
  <c r="Q250" i="1" s="1"/>
  <c r="S250" i="1" s="1"/>
  <c r="U250" i="1" l="1"/>
  <c r="W250" i="1" s="1"/>
  <c r="Y250" i="1" s="1"/>
  <c r="U251" i="1"/>
  <c r="W251" i="1" s="1"/>
  <c r="Y251" i="1" s="1"/>
  <c r="D248" i="1"/>
  <c r="U345" i="1"/>
  <c r="W346" i="1"/>
  <c r="M16" i="1"/>
  <c r="O16" i="1" s="1"/>
  <c r="Q16" i="1" s="1"/>
  <c r="S16" i="1" s="1"/>
  <c r="U16" i="1" s="1"/>
  <c r="W16" i="1" s="1"/>
  <c r="Y16" i="1" s="1"/>
  <c r="I15" i="1"/>
  <c r="G14" i="1"/>
  <c r="E14" i="1"/>
  <c r="M37" i="1"/>
  <c r="G50" i="1"/>
  <c r="I50" i="1"/>
  <c r="I38" i="1"/>
  <c r="D314" i="1"/>
  <c r="W345" i="1" l="1"/>
  <c r="Y346" i="1"/>
  <c r="Y345" i="1" s="1"/>
  <c r="I36" i="1"/>
  <c r="K38" i="1"/>
  <c r="O37" i="1"/>
  <c r="K15" i="1"/>
  <c r="I14" i="1"/>
  <c r="D93" i="1"/>
  <c r="M15" i="1" l="1"/>
  <c r="K14" i="1"/>
  <c r="Q37" i="1"/>
  <c r="S37" i="1" s="1"/>
  <c r="M38" i="1"/>
  <c r="K36" i="1"/>
  <c r="D22" i="1"/>
  <c r="O38" i="1" l="1"/>
  <c r="M36" i="1"/>
  <c r="U37" i="1"/>
  <c r="M14" i="1"/>
  <c r="O15" i="1"/>
  <c r="Q38" i="1" l="1"/>
  <c r="O36" i="1"/>
  <c r="Q15" i="1"/>
  <c r="O14" i="1"/>
  <c r="W37" i="1"/>
  <c r="S15" i="1" l="1"/>
  <c r="Q14" i="1"/>
  <c r="Q36" i="1"/>
  <c r="S38" i="1"/>
  <c r="Y37" i="1"/>
  <c r="X93" i="1"/>
  <c r="U15" i="1" l="1"/>
  <c r="S14" i="1"/>
  <c r="U38" i="1"/>
  <c r="S36" i="1"/>
  <c r="W15" i="1" l="1"/>
  <c r="U14" i="1"/>
  <c r="W38" i="1"/>
  <c r="U36" i="1"/>
  <c r="Y38" i="1" l="1"/>
  <c r="Y36" i="1" s="1"/>
  <c r="W36" i="1"/>
  <c r="Y15" i="1"/>
  <c r="Y14" i="1" s="1"/>
  <c r="W14" i="1"/>
  <c r="Y171" i="1"/>
  <c r="Y178" i="1"/>
  <c r="W177" i="1"/>
  <c r="Y177" i="1" s="1"/>
  <c r="D166" i="1"/>
  <c r="F166" i="1"/>
  <c r="J166" i="1"/>
  <c r="L166" i="1"/>
  <c r="P166" i="1"/>
  <c r="T166" i="1"/>
  <c r="V166" i="1"/>
  <c r="X166" i="1"/>
  <c r="C166" i="1"/>
  <c r="W170" i="1"/>
  <c r="Y170" i="1" s="1"/>
  <c r="X22" i="1" l="1"/>
  <c r="D212" i="1"/>
  <c r="E212" i="1"/>
  <c r="F212" i="1"/>
  <c r="G212" i="1"/>
  <c r="H212" i="1"/>
  <c r="I212" i="1"/>
  <c r="J212" i="1"/>
  <c r="L212" i="1"/>
  <c r="N212" i="1"/>
  <c r="P212" i="1"/>
  <c r="R212" i="1"/>
  <c r="T212" i="1"/>
  <c r="V212" i="1"/>
  <c r="X212" i="1"/>
  <c r="C212" i="1"/>
  <c r="W216" i="1"/>
  <c r="Y216" i="1" s="1"/>
  <c r="D54" i="1" l="1"/>
  <c r="F54" i="1"/>
  <c r="H54" i="1"/>
  <c r="J54" i="1"/>
  <c r="L54" i="1"/>
  <c r="V54" i="1"/>
  <c r="C54" i="1"/>
  <c r="X54" i="1"/>
  <c r="V234" i="1" l="1"/>
  <c r="W330" i="1"/>
  <c r="W329" i="1" s="1"/>
  <c r="V329" i="1"/>
  <c r="Y330" i="1" l="1"/>
  <c r="Y329" i="1" s="1"/>
  <c r="E327" i="1"/>
  <c r="G327" i="1" s="1"/>
  <c r="X326" i="1"/>
  <c r="V326" i="1"/>
  <c r="T326" i="1"/>
  <c r="R326" i="1"/>
  <c r="P326" i="1"/>
  <c r="N326" i="1"/>
  <c r="L326" i="1"/>
  <c r="J326" i="1"/>
  <c r="H326" i="1"/>
  <c r="F326" i="1"/>
  <c r="D326" i="1"/>
  <c r="C326" i="1"/>
  <c r="C93" i="1"/>
  <c r="U104" i="1"/>
  <c r="W104" i="1" s="1"/>
  <c r="Y104" i="1" s="1"/>
  <c r="X40" i="1"/>
  <c r="C40" i="1"/>
  <c r="E46" i="1"/>
  <c r="G46" i="1" s="1"/>
  <c r="V93" i="1" l="1"/>
  <c r="I327" i="1"/>
  <c r="G326" i="1"/>
  <c r="E326" i="1"/>
  <c r="I46" i="1"/>
  <c r="K327" i="1" l="1"/>
  <c r="I326" i="1"/>
  <c r="K46" i="1"/>
  <c r="M327" i="1" l="1"/>
  <c r="K326" i="1"/>
  <c r="M46" i="1"/>
  <c r="O46" i="1" s="1"/>
  <c r="V229" i="1"/>
  <c r="W214" i="1"/>
  <c r="Y214" i="1" s="1"/>
  <c r="O327" i="1" l="1"/>
  <c r="M326" i="1"/>
  <c r="Q46" i="1"/>
  <c r="V40" i="1"/>
  <c r="Q327" i="1" l="1"/>
  <c r="O326" i="1"/>
  <c r="S46" i="1"/>
  <c r="S327" i="1" l="1"/>
  <c r="Q326" i="1"/>
  <c r="U46" i="1"/>
  <c r="U242" i="1"/>
  <c r="W242" i="1" s="1"/>
  <c r="Y242" i="1" s="1"/>
  <c r="T240" i="1"/>
  <c r="U327" i="1" l="1"/>
  <c r="W327" i="1" s="1"/>
  <c r="W326" i="1" s="1"/>
  <c r="S326" i="1"/>
  <c r="W46" i="1"/>
  <c r="T93" i="1"/>
  <c r="U326" i="1" l="1"/>
  <c r="Y46" i="1"/>
  <c r="T40" i="1" l="1"/>
  <c r="Y327" i="1"/>
  <c r="Y326" i="1" s="1"/>
  <c r="R118" i="1" l="1"/>
  <c r="J107" i="1" l="1"/>
  <c r="C261" i="1" l="1"/>
  <c r="D261" i="1"/>
  <c r="F261" i="1"/>
  <c r="H261" i="1"/>
  <c r="J261" i="1"/>
  <c r="L261" i="1"/>
  <c r="N261" i="1"/>
  <c r="P261" i="1"/>
  <c r="R261" i="1"/>
  <c r="T261" i="1"/>
  <c r="V261" i="1"/>
  <c r="X261" i="1"/>
  <c r="E262" i="1"/>
  <c r="E261" i="1" s="1"/>
  <c r="G200" i="1"/>
  <c r="I200" i="1" s="1"/>
  <c r="K200" i="1" s="1"/>
  <c r="M200" i="1" s="1"/>
  <c r="O200" i="1" s="1"/>
  <c r="Q200" i="1" s="1"/>
  <c r="S200" i="1" s="1"/>
  <c r="U200" i="1" s="1"/>
  <c r="W200" i="1" s="1"/>
  <c r="Y200" i="1" s="1"/>
  <c r="E136" i="1"/>
  <c r="G136" i="1" s="1"/>
  <c r="I136" i="1" s="1"/>
  <c r="K136" i="1" s="1"/>
  <c r="M136" i="1" s="1"/>
  <c r="O136" i="1" s="1"/>
  <c r="V107" i="1"/>
  <c r="V109" i="1"/>
  <c r="K108" i="1"/>
  <c r="M108" i="1" s="1"/>
  <c r="O108" i="1" s="1"/>
  <c r="Q108" i="1" s="1"/>
  <c r="S108" i="1" s="1"/>
  <c r="U108" i="1" s="1"/>
  <c r="W108" i="1" s="1"/>
  <c r="Y108" i="1" s="1"/>
  <c r="I71" i="1"/>
  <c r="K71" i="1" s="1"/>
  <c r="M71" i="1" s="1"/>
  <c r="O71" i="1" s="1"/>
  <c r="Q71" i="1" s="1"/>
  <c r="S71" i="1" s="1"/>
  <c r="U71" i="1" s="1"/>
  <c r="W71" i="1" s="1"/>
  <c r="Y71" i="1" s="1"/>
  <c r="R133" i="1"/>
  <c r="R87" i="1"/>
  <c r="Q136" i="1" l="1"/>
  <c r="S136" i="1" s="1"/>
  <c r="U136" i="1" s="1"/>
  <c r="W136" i="1" s="1"/>
  <c r="Y136" i="1" s="1"/>
  <c r="Q107" i="1"/>
  <c r="G262" i="1"/>
  <c r="I262" i="1" s="1"/>
  <c r="I261" i="1" s="1"/>
  <c r="K262" i="1" l="1"/>
  <c r="K261" i="1" s="1"/>
  <c r="G261" i="1"/>
  <c r="T54" i="1"/>
  <c r="M262" i="1" l="1"/>
  <c r="M261" i="1" s="1"/>
  <c r="O262" i="1" l="1"/>
  <c r="Q262" i="1" s="1"/>
  <c r="R234" i="1"/>
  <c r="O261" i="1" l="1"/>
  <c r="Q261" i="1"/>
  <c r="S262" i="1"/>
  <c r="S179" i="1"/>
  <c r="R240" i="1"/>
  <c r="U262" i="1" l="1"/>
  <c r="S261" i="1"/>
  <c r="S244" i="1"/>
  <c r="U244" i="1" s="1"/>
  <c r="W244" i="1" s="1"/>
  <c r="R93" i="1"/>
  <c r="R85" i="1"/>
  <c r="Y235" i="1"/>
  <c r="R320" i="1"/>
  <c r="Y244" i="1" l="1"/>
  <c r="R166" i="1"/>
  <c r="U261" i="1"/>
  <c r="W262" i="1"/>
  <c r="Y262" i="1" l="1"/>
  <c r="Y261" i="1" s="1"/>
  <c r="W261" i="1"/>
  <c r="R40" i="1"/>
  <c r="R54" i="1"/>
  <c r="P229" i="1" l="1"/>
  <c r="P93" i="1" l="1"/>
  <c r="E266" i="1" l="1"/>
  <c r="G266" i="1" s="1"/>
  <c r="I266" i="1" s="1"/>
  <c r="D263" i="1"/>
  <c r="F263" i="1"/>
  <c r="H263" i="1"/>
  <c r="J263" i="1"/>
  <c r="L263" i="1"/>
  <c r="P263" i="1"/>
  <c r="R263" i="1"/>
  <c r="T263" i="1"/>
  <c r="V263" i="1"/>
  <c r="X263" i="1"/>
  <c r="K266" i="1" l="1"/>
  <c r="M266" i="1" s="1"/>
  <c r="O266" i="1" s="1"/>
  <c r="Q266" i="1" s="1"/>
  <c r="Q243" i="1"/>
  <c r="S243" i="1" s="1"/>
  <c r="U243" i="1" s="1"/>
  <c r="W243" i="1" s="1"/>
  <c r="Y243" i="1" s="1"/>
  <c r="P240" i="1"/>
  <c r="S266" i="1" l="1"/>
  <c r="U266" i="1" s="1"/>
  <c r="W266" i="1" s="1"/>
  <c r="Y266" i="1" s="1"/>
  <c r="E317" i="1" l="1"/>
  <c r="G317" i="1" s="1"/>
  <c r="I317" i="1" s="1"/>
  <c r="K317" i="1" s="1"/>
  <c r="M317" i="1" s="1"/>
  <c r="O317" i="1" s="1"/>
  <c r="Q317" i="1" s="1"/>
  <c r="R314" i="1"/>
  <c r="V314" i="1"/>
  <c r="X314" i="1"/>
  <c r="P314" i="1"/>
  <c r="S317" i="1" l="1"/>
  <c r="R299" i="1"/>
  <c r="T299" i="1"/>
  <c r="V299" i="1"/>
  <c r="X299" i="1"/>
  <c r="P299" i="1"/>
  <c r="P54" i="1"/>
  <c r="R226" i="1"/>
  <c r="T226" i="1"/>
  <c r="V226" i="1"/>
  <c r="X226" i="1"/>
  <c r="P226" i="1"/>
  <c r="E167" i="1"/>
  <c r="E168" i="1"/>
  <c r="G168" i="1" s="1"/>
  <c r="E169" i="1"/>
  <c r="G169" i="1" s="1"/>
  <c r="I169" i="1" s="1"/>
  <c r="K169" i="1" s="1"/>
  <c r="M169" i="1" s="1"/>
  <c r="O169" i="1" s="1"/>
  <c r="Q169" i="1" s="1"/>
  <c r="S169" i="1" s="1"/>
  <c r="E173" i="1"/>
  <c r="G173" i="1" s="1"/>
  <c r="I173" i="1" s="1"/>
  <c r="K173" i="1" s="1"/>
  <c r="M173" i="1" s="1"/>
  <c r="O173" i="1" s="1"/>
  <c r="Q173" i="1" s="1"/>
  <c r="S173" i="1" s="1"/>
  <c r="G167" i="1" l="1"/>
  <c r="G166" i="1" s="1"/>
  <c r="E166" i="1"/>
  <c r="U317" i="1"/>
  <c r="I167" i="1" l="1"/>
  <c r="K167" i="1" s="1"/>
  <c r="W317" i="1"/>
  <c r="E149" i="1"/>
  <c r="E147" i="1"/>
  <c r="G147" i="1" s="1"/>
  <c r="E150" i="1"/>
  <c r="E146" i="1"/>
  <c r="R145" i="1"/>
  <c r="V145" i="1"/>
  <c r="C145" i="1"/>
  <c r="C9" i="1"/>
  <c r="F63" i="1"/>
  <c r="H63" i="1"/>
  <c r="R63" i="1"/>
  <c r="T63" i="1"/>
  <c r="V63" i="1"/>
  <c r="X63" i="1"/>
  <c r="C63" i="1"/>
  <c r="P40" i="1"/>
  <c r="P63" i="1"/>
  <c r="P145" i="1"/>
  <c r="I147" i="1" l="1"/>
  <c r="K147" i="1" s="1"/>
  <c r="M147" i="1" s="1"/>
  <c r="O147" i="1" s="1"/>
  <c r="Q147" i="1" s="1"/>
  <c r="S147" i="1" s="1"/>
  <c r="U147" i="1" s="1"/>
  <c r="W147" i="1" s="1"/>
  <c r="Y147" i="1" s="1"/>
  <c r="M167" i="1"/>
  <c r="G150" i="1"/>
  <c r="D145" i="1"/>
  <c r="Y317" i="1"/>
  <c r="G149" i="1"/>
  <c r="I149" i="1" s="1"/>
  <c r="K149" i="1" s="1"/>
  <c r="M149" i="1" s="1"/>
  <c r="O149" i="1" s="1"/>
  <c r="Q149" i="1" s="1"/>
  <c r="S149" i="1" s="1"/>
  <c r="U149" i="1" s="1"/>
  <c r="W149" i="1" s="1"/>
  <c r="Y149" i="1" s="1"/>
  <c r="E145" i="1"/>
  <c r="Q215" i="1"/>
  <c r="S215" i="1" s="1"/>
  <c r="O167" i="1" l="1"/>
  <c r="U215" i="1"/>
  <c r="W215" i="1" s="1"/>
  <c r="Y215" i="1" s="1"/>
  <c r="N93" i="1"/>
  <c r="Q167" i="1" l="1"/>
  <c r="P186" i="1"/>
  <c r="R186" i="1"/>
  <c r="T186" i="1"/>
  <c r="V186" i="1"/>
  <c r="X186" i="1"/>
  <c r="N186" i="1"/>
  <c r="O189" i="1"/>
  <c r="Q189" i="1" s="1"/>
  <c r="S189" i="1" s="1"/>
  <c r="U189" i="1" s="1"/>
  <c r="W189" i="1" s="1"/>
  <c r="Y189" i="1" s="1"/>
  <c r="S167" i="1" l="1"/>
  <c r="N166" i="1"/>
  <c r="N63" i="1" l="1"/>
  <c r="N54" i="1"/>
  <c r="N263" i="1" l="1"/>
  <c r="N40" i="1" l="1"/>
  <c r="N145" i="1"/>
  <c r="E24" i="1" l="1"/>
  <c r="E27" i="1"/>
  <c r="E28" i="1"/>
  <c r="G28" i="1" s="1"/>
  <c r="N22" i="1"/>
  <c r="P22" i="1"/>
  <c r="R22" i="1"/>
  <c r="T22" i="1"/>
  <c r="V22" i="1"/>
  <c r="E23" i="1"/>
  <c r="C22" i="1"/>
  <c r="E44" i="1"/>
  <c r="E45" i="1"/>
  <c r="G45" i="1" s="1"/>
  <c r="I45" i="1" s="1"/>
  <c r="K45" i="1" s="1"/>
  <c r="M45" i="1" s="1"/>
  <c r="O45" i="1" s="1"/>
  <c r="Q45" i="1" s="1"/>
  <c r="S45" i="1" s="1"/>
  <c r="E47" i="1"/>
  <c r="N175" i="1" l="1"/>
  <c r="P175" i="1"/>
  <c r="R175" i="1"/>
  <c r="V175" i="1"/>
  <c r="X175" i="1"/>
  <c r="M176" i="1"/>
  <c r="M175" i="1" s="1"/>
  <c r="L22" i="1"/>
  <c r="L40" i="1"/>
  <c r="L63" i="1"/>
  <c r="L145" i="1"/>
  <c r="O176" i="1" l="1"/>
  <c r="O175" i="1" s="1"/>
  <c r="Q176" i="1" l="1"/>
  <c r="S176" i="1" l="1"/>
  <c r="S175" i="1" s="1"/>
  <c r="Q175" i="1"/>
  <c r="K231" i="1"/>
  <c r="M231" i="1" s="1"/>
  <c r="K230" i="1"/>
  <c r="M230" i="1" s="1"/>
  <c r="K217" i="1"/>
  <c r="M217" i="1" s="1"/>
  <c r="O217" i="1" s="1"/>
  <c r="Q217" i="1" s="1"/>
  <c r="E336" i="1"/>
  <c r="G336" i="1" s="1"/>
  <c r="X335" i="1"/>
  <c r="V335" i="1"/>
  <c r="T335" i="1"/>
  <c r="R335" i="1"/>
  <c r="P335" i="1"/>
  <c r="N335" i="1"/>
  <c r="L335" i="1"/>
  <c r="J335" i="1"/>
  <c r="H335" i="1"/>
  <c r="F335" i="1"/>
  <c r="D335" i="1"/>
  <c r="C335" i="1"/>
  <c r="U176" i="1" l="1"/>
  <c r="W176" i="1" s="1"/>
  <c r="Y176" i="1" s="1"/>
  <c r="M213" i="1"/>
  <c r="M212" i="1" s="1"/>
  <c r="K212" i="1"/>
  <c r="E335" i="1"/>
  <c r="S217" i="1"/>
  <c r="I336" i="1"/>
  <c r="G335" i="1"/>
  <c r="O213" i="1" l="1"/>
  <c r="O212" i="1" s="1"/>
  <c r="U217" i="1"/>
  <c r="K336" i="1"/>
  <c r="I335" i="1"/>
  <c r="J63" i="1"/>
  <c r="Q213" i="1" l="1"/>
  <c r="Q212" i="1" s="1"/>
  <c r="M336" i="1"/>
  <c r="K335" i="1"/>
  <c r="J145" i="1"/>
  <c r="S213" i="1" l="1"/>
  <c r="S212" i="1" s="1"/>
  <c r="J40" i="1"/>
  <c r="O336" i="1"/>
  <c r="M335" i="1"/>
  <c r="U213" i="1" l="1"/>
  <c r="U212" i="1" s="1"/>
  <c r="Q336" i="1"/>
  <c r="O335" i="1"/>
  <c r="H166" i="1"/>
  <c r="I168" i="1" l="1"/>
  <c r="I166" i="1" s="1"/>
  <c r="S336" i="1"/>
  <c r="Q335" i="1"/>
  <c r="H133" i="1"/>
  <c r="K168" i="1" l="1"/>
  <c r="K166" i="1" s="1"/>
  <c r="U336" i="1"/>
  <c r="S335" i="1"/>
  <c r="M168" i="1" l="1"/>
  <c r="M166" i="1" s="1"/>
  <c r="W336" i="1"/>
  <c r="U335" i="1"/>
  <c r="O168" i="1" l="1"/>
  <c r="Y336" i="1"/>
  <c r="Y335" i="1" s="1"/>
  <c r="W335" i="1"/>
  <c r="Q168" i="1" l="1"/>
  <c r="O166" i="1"/>
  <c r="I28" i="1"/>
  <c r="K28" i="1" s="1"/>
  <c r="M28" i="1" s="1"/>
  <c r="O28" i="1" s="1"/>
  <c r="S168" i="1" l="1"/>
  <c r="S166" i="1" s="1"/>
  <c r="Q166" i="1"/>
  <c r="H40" i="1"/>
  <c r="I150" i="1"/>
  <c r="K150" i="1" s="1"/>
  <c r="M150" i="1" s="1"/>
  <c r="H145" i="1"/>
  <c r="H22" i="1"/>
  <c r="E91" i="1"/>
  <c r="O150" i="1" l="1"/>
  <c r="Q150" i="1" s="1"/>
  <c r="S150" i="1" s="1"/>
  <c r="U150" i="1" s="1"/>
  <c r="W150" i="1" s="1"/>
  <c r="Y150" i="1" s="1"/>
  <c r="G47" i="1"/>
  <c r="I47" i="1" s="1"/>
  <c r="K47" i="1" s="1"/>
  <c r="M47" i="1" s="1"/>
  <c r="O47" i="1" s="1"/>
  <c r="Q47" i="1" s="1"/>
  <c r="S47" i="1" s="1"/>
  <c r="G44" i="1"/>
  <c r="I44" i="1" s="1"/>
  <c r="K44" i="1" s="1"/>
  <c r="M44" i="1" s="1"/>
  <c r="O44" i="1" s="1"/>
  <c r="Q44" i="1" s="1"/>
  <c r="S44" i="1" s="1"/>
  <c r="F145" i="1"/>
  <c r="G23" i="1" l="1"/>
  <c r="G78" i="1"/>
  <c r="I78" i="1" s="1"/>
  <c r="K78" i="1" s="1"/>
  <c r="I23" i="1" l="1"/>
  <c r="M78" i="1"/>
  <c r="O78" i="1" s="1"/>
  <c r="Q78" i="1" s="1"/>
  <c r="S78" i="1" s="1"/>
  <c r="U78" i="1" s="1"/>
  <c r="K23" i="1" l="1"/>
  <c r="M23" i="1" s="1"/>
  <c r="O23" i="1" s="1"/>
  <c r="W78" i="1"/>
  <c r="Y78" i="1" s="1"/>
  <c r="G27" i="1"/>
  <c r="I27" i="1" l="1"/>
  <c r="K27" i="1" l="1"/>
  <c r="F40" i="1"/>
  <c r="M27" i="1" l="1"/>
  <c r="G24" i="1"/>
  <c r="F22" i="1"/>
  <c r="I24" i="1" l="1"/>
  <c r="O27" i="1"/>
  <c r="K24" i="1" l="1"/>
  <c r="E41" i="1"/>
  <c r="E31" i="1"/>
  <c r="M24" i="1" l="1"/>
  <c r="G41" i="1"/>
  <c r="G31" i="1"/>
  <c r="E22" i="1"/>
  <c r="E48" i="1"/>
  <c r="G48" i="1" s="1"/>
  <c r="I48" i="1" s="1"/>
  <c r="K48" i="1" s="1"/>
  <c r="M48" i="1" s="1"/>
  <c r="O48" i="1" s="1"/>
  <c r="Q48" i="1" s="1"/>
  <c r="S48" i="1" s="1"/>
  <c r="I31" i="1" l="1"/>
  <c r="O24" i="1"/>
  <c r="I41" i="1"/>
  <c r="E135" i="1"/>
  <c r="G135" i="1" s="1"/>
  <c r="I135" i="1" s="1"/>
  <c r="K135" i="1" s="1"/>
  <c r="E140" i="1"/>
  <c r="G140" i="1" s="1"/>
  <c r="I140" i="1" s="1"/>
  <c r="K140" i="1" s="1"/>
  <c r="M140" i="1" s="1"/>
  <c r="O140" i="1" s="1"/>
  <c r="Q140" i="1" s="1"/>
  <c r="S140" i="1" s="1"/>
  <c r="U140" i="1" s="1"/>
  <c r="W140" i="1" s="1"/>
  <c r="Y140" i="1" s="1"/>
  <c r="E134" i="1"/>
  <c r="G134" i="1" s="1"/>
  <c r="E43" i="1"/>
  <c r="G43" i="1" s="1"/>
  <c r="I43" i="1" s="1"/>
  <c r="K43" i="1" s="1"/>
  <c r="M43" i="1" s="1"/>
  <c r="O43" i="1" s="1"/>
  <c r="Q43" i="1" s="1"/>
  <c r="S43" i="1" s="1"/>
  <c r="D133" i="1"/>
  <c r="U179" i="1"/>
  <c r="U169" i="1"/>
  <c r="W169" i="1" s="1"/>
  <c r="Y169" i="1" s="1"/>
  <c r="U173" i="1"/>
  <c r="W173" i="1" s="1"/>
  <c r="Q90" i="1"/>
  <c r="S90" i="1" s="1"/>
  <c r="U90" i="1" s="1"/>
  <c r="W90" i="1" s="1"/>
  <c r="W179" i="1" l="1"/>
  <c r="W175" i="1" s="1"/>
  <c r="U175" i="1"/>
  <c r="M135" i="1"/>
  <c r="D40" i="1"/>
  <c r="C263" i="1"/>
  <c r="K31" i="1"/>
  <c r="E42" i="1"/>
  <c r="K41" i="1"/>
  <c r="M41" i="1" s="1"/>
  <c r="O41" i="1" s="1"/>
  <c r="Q41" i="1" s="1"/>
  <c r="S41" i="1" s="1"/>
  <c r="G133" i="1"/>
  <c r="I134" i="1"/>
  <c r="I133" i="1" s="1"/>
  <c r="E133" i="1"/>
  <c r="O135" i="1" l="1"/>
  <c r="E40" i="1"/>
  <c r="M31" i="1"/>
  <c r="G42" i="1"/>
  <c r="K134" i="1"/>
  <c r="K133" i="1" s="1"/>
  <c r="Q135" i="1" l="1"/>
  <c r="S135" i="1" s="1"/>
  <c r="U135" i="1" s="1"/>
  <c r="W135" i="1" s="1"/>
  <c r="Y135" i="1" s="1"/>
  <c r="M134" i="1"/>
  <c r="M133" i="1" s="1"/>
  <c r="I42" i="1"/>
  <c r="I40" i="1" s="1"/>
  <c r="G40" i="1"/>
  <c r="O31" i="1"/>
  <c r="X303" i="1"/>
  <c r="X301" i="1"/>
  <c r="O134" i="1" l="1"/>
  <c r="O133" i="1" s="1"/>
  <c r="K42" i="1"/>
  <c r="Q134" i="1" l="1"/>
  <c r="K40" i="1"/>
  <c r="M42" i="1"/>
  <c r="X133" i="1"/>
  <c r="Y179" i="1"/>
  <c r="Y175" i="1" s="1"/>
  <c r="M40" i="1" l="1"/>
  <c r="O42" i="1"/>
  <c r="Y173" i="1"/>
  <c r="W213" i="1"/>
  <c r="O40" i="1" l="1"/>
  <c r="Y213" i="1"/>
  <c r="Q42" i="1"/>
  <c r="S42" i="1" l="1"/>
  <c r="S40" i="1" s="1"/>
  <c r="Q40" i="1"/>
  <c r="V133" i="1"/>
  <c r="T133" i="1" l="1"/>
  <c r="T221" i="1" l="1"/>
  <c r="R194" i="1" l="1"/>
  <c r="R303" i="1" l="1"/>
  <c r="R229" i="1" l="1"/>
  <c r="S134" i="1"/>
  <c r="U134" i="1" s="1"/>
  <c r="W134" i="1" s="1"/>
  <c r="Y134" i="1" l="1"/>
  <c r="S230" i="1" l="1"/>
  <c r="U230" i="1" s="1"/>
  <c r="W230" i="1" s="1"/>
  <c r="Y230" i="1" s="1"/>
  <c r="L221" i="1" l="1"/>
  <c r="Q224" i="1"/>
  <c r="S224" i="1" s="1"/>
  <c r="U224" i="1" s="1"/>
  <c r="W224" i="1" s="1"/>
  <c r="Y224" i="1" s="1"/>
  <c r="P221" i="1"/>
  <c r="U168" i="1" l="1"/>
  <c r="N221" i="1"/>
  <c r="O222" i="1"/>
  <c r="Q222" i="1" s="1"/>
  <c r="S222" i="1" s="1"/>
  <c r="U222" i="1" s="1"/>
  <c r="W222" i="1" s="1"/>
  <c r="Y222" i="1" s="1"/>
  <c r="W168" i="1" l="1"/>
  <c r="U167" i="1"/>
  <c r="U166" i="1" s="1"/>
  <c r="Y168" i="1" l="1"/>
  <c r="W167" i="1"/>
  <c r="W166" i="1" s="1"/>
  <c r="Y167" i="1" l="1"/>
  <c r="Y166" i="1" s="1"/>
  <c r="U45" i="1"/>
  <c r="W45" i="1" s="1"/>
  <c r="Y45" i="1" s="1"/>
  <c r="U42" i="1"/>
  <c r="U43" i="1"/>
  <c r="W43" i="1" s="1"/>
  <c r="Y43" i="1" s="1"/>
  <c r="Q28" i="1"/>
  <c r="S28" i="1" s="1"/>
  <c r="U28" i="1" s="1"/>
  <c r="W28" i="1" s="1"/>
  <c r="Y28" i="1" s="1"/>
  <c r="W42" i="1" l="1"/>
  <c r="Y42" i="1" s="1"/>
  <c r="L303" i="1" l="1"/>
  <c r="M303" i="1" s="1"/>
  <c r="O303" i="1" s="1"/>
  <c r="Q303" i="1" s="1"/>
  <c r="S303" i="1" s="1"/>
  <c r="U303" i="1" s="1"/>
  <c r="W303" i="1" s="1"/>
  <c r="Y303" i="1" s="1"/>
  <c r="L301" i="1"/>
  <c r="M302" i="1"/>
  <c r="O302" i="1" s="1"/>
  <c r="Q302" i="1" s="1"/>
  <c r="S302" i="1" s="1"/>
  <c r="U302" i="1" s="1"/>
  <c r="W302" i="1" s="1"/>
  <c r="Y302" i="1" s="1"/>
  <c r="M304" i="1"/>
  <c r="O304" i="1" s="1"/>
  <c r="Q304" i="1" s="1"/>
  <c r="S304" i="1" s="1"/>
  <c r="U304" i="1" s="1"/>
  <c r="W304" i="1" s="1"/>
  <c r="Y304" i="1" s="1"/>
  <c r="M301" i="1" l="1"/>
  <c r="O301" i="1" s="1"/>
  <c r="Q301" i="1" s="1"/>
  <c r="S301" i="1" s="1"/>
  <c r="U301" i="1" s="1"/>
  <c r="W301" i="1" s="1"/>
  <c r="Y301" i="1" s="1"/>
  <c r="K120" i="1" l="1"/>
  <c r="M120" i="1" s="1"/>
  <c r="O120" i="1" s="1"/>
  <c r="Q120" i="1" s="1"/>
  <c r="S120" i="1" s="1"/>
  <c r="U120" i="1" s="1"/>
  <c r="W120" i="1" s="1"/>
  <c r="Y120" i="1" s="1"/>
  <c r="K107" i="1"/>
  <c r="M107" i="1" s="1"/>
  <c r="O107" i="1" s="1"/>
  <c r="Q27" i="1" l="1"/>
  <c r="H221" i="1"/>
  <c r="I223" i="1"/>
  <c r="I221" i="1" s="1"/>
  <c r="I231" i="1"/>
  <c r="S27" i="1" l="1"/>
  <c r="U27" i="1" s="1"/>
  <c r="W27" i="1" s="1"/>
  <c r="Y27" i="1" s="1"/>
  <c r="U47" i="1"/>
  <c r="W47" i="1" s="1"/>
  <c r="Y47" i="1" s="1"/>
  <c r="U44" i="1"/>
  <c r="W44" i="1" s="1"/>
  <c r="Y44" i="1" s="1"/>
  <c r="G199" i="1" l="1"/>
  <c r="I199" i="1" s="1"/>
  <c r="K199" i="1" s="1"/>
  <c r="G201" i="1"/>
  <c r="G197" i="1"/>
  <c r="G198" i="1"/>
  <c r="I198" i="1" s="1"/>
  <c r="K198" i="1" s="1"/>
  <c r="M198" i="1" s="1"/>
  <c r="O198" i="1" s="1"/>
  <c r="Q198" i="1" s="1"/>
  <c r="S198" i="1" s="1"/>
  <c r="U198" i="1" s="1"/>
  <c r="W198" i="1" s="1"/>
  <c r="Y198" i="1" s="1"/>
  <c r="E100" i="1" l="1"/>
  <c r="G100" i="1" s="1"/>
  <c r="I100" i="1" s="1"/>
  <c r="K100" i="1" s="1"/>
  <c r="M100" i="1" s="1"/>
  <c r="O100" i="1" s="1"/>
  <c r="Q100" i="1" s="1"/>
  <c r="S100" i="1" s="1"/>
  <c r="E209" i="1"/>
  <c r="G209" i="1" s="1"/>
  <c r="I209" i="1" s="1"/>
  <c r="K209" i="1" s="1"/>
  <c r="M209" i="1" s="1"/>
  <c r="O209" i="1" s="1"/>
  <c r="Q209" i="1" s="1"/>
  <c r="S209" i="1" s="1"/>
  <c r="U209" i="1" s="1"/>
  <c r="W209" i="1" s="1"/>
  <c r="Y209" i="1" s="1"/>
  <c r="E119" i="1"/>
  <c r="G119" i="1" s="1"/>
  <c r="I119" i="1" s="1"/>
  <c r="K119" i="1" s="1"/>
  <c r="E65" i="1"/>
  <c r="E64" i="1"/>
  <c r="G64" i="1" s="1"/>
  <c r="I64" i="1" s="1"/>
  <c r="E57" i="1"/>
  <c r="G57" i="1" s="1"/>
  <c r="I57" i="1" s="1"/>
  <c r="K57" i="1" s="1"/>
  <c r="M57" i="1" s="1"/>
  <c r="E55" i="1"/>
  <c r="I90" i="1"/>
  <c r="K90" i="1" s="1"/>
  <c r="M90" i="1" s="1"/>
  <c r="M300" i="1"/>
  <c r="O300" i="1" s="1"/>
  <c r="Q300" i="1" s="1"/>
  <c r="Q299" i="1" s="1"/>
  <c r="M340" i="1"/>
  <c r="M339" i="1"/>
  <c r="M311" i="1"/>
  <c r="M199" i="1"/>
  <c r="O199" i="1" s="1"/>
  <c r="Q199" i="1" s="1"/>
  <c r="S199" i="1" s="1"/>
  <c r="U199" i="1" s="1"/>
  <c r="M119" i="1" l="1"/>
  <c r="O119" i="1" s="1"/>
  <c r="Q119" i="1" s="1"/>
  <c r="S119" i="1" s="1"/>
  <c r="U119" i="1" s="1"/>
  <c r="W119" i="1" s="1"/>
  <c r="Y119" i="1" s="1"/>
  <c r="G65" i="1"/>
  <c r="E63" i="1"/>
  <c r="G55" i="1"/>
  <c r="G54" i="1" s="1"/>
  <c r="E54" i="1"/>
  <c r="O57" i="1"/>
  <c r="I65" i="1" l="1"/>
  <c r="G63" i="1"/>
  <c r="I55" i="1"/>
  <c r="I54" i="1" s="1"/>
  <c r="K64" i="1"/>
  <c r="Q57" i="1"/>
  <c r="Q24" i="1"/>
  <c r="I63" i="1" l="1"/>
  <c r="K65" i="1"/>
  <c r="K55" i="1"/>
  <c r="K54" i="1" s="1"/>
  <c r="M64" i="1"/>
  <c r="S57" i="1"/>
  <c r="S24" i="1"/>
  <c r="W199" i="1"/>
  <c r="Y199" i="1" s="1"/>
  <c r="K63" i="1" l="1"/>
  <c r="M65" i="1"/>
  <c r="M55" i="1"/>
  <c r="M54" i="1" s="1"/>
  <c r="O64" i="1"/>
  <c r="U57" i="1"/>
  <c r="W57" i="1" s="1"/>
  <c r="U24" i="1"/>
  <c r="M63" i="1" l="1"/>
  <c r="O65" i="1"/>
  <c r="O55" i="1"/>
  <c r="O54" i="1" s="1"/>
  <c r="Q64" i="1"/>
  <c r="W24" i="1"/>
  <c r="W110" i="1"/>
  <c r="W109" i="1" s="1"/>
  <c r="Q65" i="1" l="1"/>
  <c r="O63" i="1"/>
  <c r="Q55" i="1"/>
  <c r="Q54" i="1" s="1"/>
  <c r="S64" i="1"/>
  <c r="Y57" i="1"/>
  <c r="Y24" i="1"/>
  <c r="Q63" i="1" l="1"/>
  <c r="S65" i="1"/>
  <c r="S63" i="1" s="1"/>
  <c r="S55" i="1"/>
  <c r="S54" i="1" s="1"/>
  <c r="U55" i="1" l="1"/>
  <c r="U54" i="1" s="1"/>
  <c r="W55" i="1" l="1"/>
  <c r="W54" i="1" s="1"/>
  <c r="U100" i="1"/>
  <c r="W100" i="1" s="1"/>
  <c r="Y100" i="1" s="1"/>
  <c r="Y55" i="1" l="1"/>
  <c r="Y54" i="1" s="1"/>
  <c r="U65" i="1"/>
  <c r="U64" i="1"/>
  <c r="W64" i="1" s="1"/>
  <c r="Y64" i="1" s="1"/>
  <c r="U63" i="1" l="1"/>
  <c r="W65" i="1"/>
  <c r="W63" i="1" s="1"/>
  <c r="Y65" i="1" l="1"/>
  <c r="Y63" i="1" s="1"/>
  <c r="S300" i="1"/>
  <c r="U300" i="1" l="1"/>
  <c r="S299" i="1"/>
  <c r="W217" i="1"/>
  <c r="W212" i="1" s="1"/>
  <c r="W300" i="1" l="1"/>
  <c r="U299" i="1"/>
  <c r="Y217" i="1"/>
  <c r="Y212" i="1" s="1"/>
  <c r="W299" i="1" l="1"/>
  <c r="Y300" i="1"/>
  <c r="Y299" i="1" s="1"/>
  <c r="K102" i="1"/>
  <c r="M102" i="1" s="1"/>
  <c r="O102" i="1" s="1"/>
  <c r="Q102" i="1" s="1"/>
  <c r="S102" i="1" s="1"/>
  <c r="U102" i="1" s="1"/>
  <c r="W102" i="1" s="1"/>
  <c r="Y102" i="1" s="1"/>
  <c r="O227" i="1"/>
  <c r="O226" i="1" s="1"/>
  <c r="N226" i="1"/>
  <c r="Q227" i="1" l="1"/>
  <c r="S227" i="1" l="1"/>
  <c r="S226" i="1" s="1"/>
  <c r="Q226" i="1"/>
  <c r="U227" i="1" l="1"/>
  <c r="W227" i="1" s="1"/>
  <c r="U226" i="1" l="1"/>
  <c r="Y227" i="1"/>
  <c r="Y226" i="1" s="1"/>
  <c r="W226" i="1"/>
  <c r="K223" i="1"/>
  <c r="M223" i="1" s="1"/>
  <c r="O223" i="1" s="1"/>
  <c r="J221" i="1"/>
  <c r="K221" i="1" s="1"/>
  <c r="M221" i="1" s="1"/>
  <c r="O221" i="1" s="1"/>
  <c r="K229" i="1"/>
  <c r="M229" i="1" s="1"/>
  <c r="O229" i="1" s="1"/>
  <c r="Q229" i="1" s="1"/>
  <c r="S229" i="1" l="1"/>
  <c r="U229" i="1" s="1"/>
  <c r="Q221" i="1"/>
  <c r="S221" i="1" s="1"/>
  <c r="U221" i="1" s="1"/>
  <c r="Q223" i="1"/>
  <c r="S223" i="1" s="1"/>
  <c r="U223" i="1" s="1"/>
  <c r="W223" i="1" s="1"/>
  <c r="Y223" i="1" s="1"/>
  <c r="O231" i="1"/>
  <c r="Q231" i="1" s="1"/>
  <c r="S231" i="1" s="1"/>
  <c r="U231" i="1" s="1"/>
  <c r="W231" i="1" s="1"/>
  <c r="Y231" i="1" s="1"/>
  <c r="W229" i="1" l="1"/>
  <c r="Y229" i="1" s="1"/>
  <c r="W221" i="1"/>
  <c r="Y221" i="1" s="1"/>
  <c r="I197" i="1" l="1"/>
  <c r="K197" i="1" s="1"/>
  <c r="I201" i="1"/>
  <c r="K201" i="1" s="1"/>
  <c r="M201" i="1" s="1"/>
  <c r="O201" i="1" s="1"/>
  <c r="Q201" i="1" s="1"/>
  <c r="S201" i="1" s="1"/>
  <c r="U201" i="1" s="1"/>
  <c r="W201" i="1" s="1"/>
  <c r="Y201" i="1" s="1"/>
  <c r="M197" i="1" l="1"/>
  <c r="O197" i="1" s="1"/>
  <c r="Q197" i="1" s="1"/>
  <c r="S197" i="1" s="1"/>
  <c r="U197" i="1" s="1"/>
  <c r="W197" i="1" s="1"/>
  <c r="Y197" i="1" s="1"/>
  <c r="U48" i="1" l="1"/>
  <c r="W48" i="1" l="1"/>
  <c r="Y48" i="1" s="1"/>
  <c r="U41" i="1"/>
  <c r="U40" i="1" s="1"/>
  <c r="W41" i="1" l="1"/>
  <c r="W40" i="1" s="1"/>
  <c r="Y41" i="1" l="1"/>
  <c r="Y40" i="1" s="1"/>
  <c r="E159" i="1" l="1"/>
  <c r="G159" i="1" s="1"/>
  <c r="I159" i="1" s="1"/>
  <c r="K159" i="1" s="1"/>
  <c r="M159" i="1" s="1"/>
  <c r="O159" i="1" s="1"/>
  <c r="Q159" i="1" s="1"/>
  <c r="E103" i="1"/>
  <c r="G103" i="1" s="1"/>
  <c r="I103" i="1" l="1"/>
  <c r="G91" i="1"/>
  <c r="I91" i="1" s="1"/>
  <c r="K91" i="1" s="1"/>
  <c r="M91" i="1" s="1"/>
  <c r="O91" i="1" s="1"/>
  <c r="Q91" i="1" s="1"/>
  <c r="S91" i="1" s="1"/>
  <c r="U91" i="1" s="1"/>
  <c r="W91" i="1" s="1"/>
  <c r="Y91" i="1" s="1"/>
  <c r="E101" i="1"/>
  <c r="G101" i="1" s="1"/>
  <c r="I101" i="1" s="1"/>
  <c r="K101" i="1" s="1"/>
  <c r="M101" i="1" s="1"/>
  <c r="O101" i="1" s="1"/>
  <c r="Q101" i="1" s="1"/>
  <c r="S101" i="1" s="1"/>
  <c r="U101" i="1" s="1"/>
  <c r="W101" i="1" s="1"/>
  <c r="Y101" i="1" s="1"/>
  <c r="K103" i="1" l="1"/>
  <c r="D194" i="1" l="1"/>
  <c r="F194" i="1"/>
  <c r="H194" i="1"/>
  <c r="J194" i="1"/>
  <c r="L194" i="1"/>
  <c r="N194" i="1"/>
  <c r="P194" i="1"/>
  <c r="T194" i="1"/>
  <c r="V194" i="1"/>
  <c r="X194" i="1"/>
  <c r="C194" i="1"/>
  <c r="D341" i="1"/>
  <c r="F341" i="1"/>
  <c r="H341" i="1"/>
  <c r="J341" i="1"/>
  <c r="L341" i="1"/>
  <c r="N341" i="1"/>
  <c r="P341" i="1"/>
  <c r="R341" i="1"/>
  <c r="T341" i="1"/>
  <c r="V341" i="1"/>
  <c r="X341" i="1"/>
  <c r="C341" i="1"/>
  <c r="E333" i="1"/>
  <c r="G333" i="1" s="1"/>
  <c r="I333" i="1" s="1"/>
  <c r="X332" i="1"/>
  <c r="V332" i="1"/>
  <c r="T332" i="1"/>
  <c r="R332" i="1"/>
  <c r="P332" i="1"/>
  <c r="N332" i="1"/>
  <c r="L332" i="1"/>
  <c r="J332" i="1"/>
  <c r="H332" i="1"/>
  <c r="F332" i="1"/>
  <c r="D332" i="1"/>
  <c r="C332" i="1"/>
  <c r="E269" i="1"/>
  <c r="G269" i="1" s="1"/>
  <c r="D267" i="1"/>
  <c r="F267" i="1"/>
  <c r="H267" i="1"/>
  <c r="J267" i="1"/>
  <c r="L267" i="1"/>
  <c r="N267" i="1"/>
  <c r="P267" i="1"/>
  <c r="R267" i="1"/>
  <c r="T267" i="1"/>
  <c r="V267" i="1"/>
  <c r="X267" i="1"/>
  <c r="C267" i="1"/>
  <c r="V338" i="1" l="1"/>
  <c r="X338" i="1"/>
  <c r="R338" i="1"/>
  <c r="N338" i="1"/>
  <c r="P338" i="1"/>
  <c r="T338" i="1"/>
  <c r="E332" i="1"/>
  <c r="L338" i="1"/>
  <c r="C338" i="1"/>
  <c r="J338" i="1"/>
  <c r="F338" i="1"/>
  <c r="H338" i="1"/>
  <c r="D338" i="1"/>
  <c r="M103" i="1"/>
  <c r="I269" i="1"/>
  <c r="G332" i="1"/>
  <c r="K333" i="1"/>
  <c r="I332" i="1"/>
  <c r="O103" i="1" l="1"/>
  <c r="K269" i="1"/>
  <c r="M333" i="1"/>
  <c r="K332" i="1"/>
  <c r="Q103" i="1" l="1"/>
  <c r="M269" i="1"/>
  <c r="O333" i="1"/>
  <c r="M332" i="1"/>
  <c r="O269" i="1" l="1"/>
  <c r="Q333" i="1"/>
  <c r="S333" i="1" s="1"/>
  <c r="O332" i="1"/>
  <c r="X161" i="1"/>
  <c r="Y162" i="1"/>
  <c r="Y161" i="1" s="1"/>
  <c r="S103" i="1" l="1"/>
  <c r="Q269" i="1"/>
  <c r="Q332" i="1"/>
  <c r="U103" i="1" l="1"/>
  <c r="S269" i="1"/>
  <c r="U333" i="1"/>
  <c r="S332" i="1"/>
  <c r="X158" i="1"/>
  <c r="V158" i="1"/>
  <c r="T158" i="1"/>
  <c r="W103" i="1" l="1"/>
  <c r="U269" i="1"/>
  <c r="W333" i="1"/>
  <c r="U332" i="1"/>
  <c r="Y90" i="1"/>
  <c r="Y103" i="1" l="1"/>
  <c r="W269" i="1"/>
  <c r="Y333" i="1"/>
  <c r="Y332" i="1" s="1"/>
  <c r="W332" i="1"/>
  <c r="Y340" i="1"/>
  <c r="Y339" i="1"/>
  <c r="Y269" i="1" l="1"/>
  <c r="Y311" i="1"/>
  <c r="X310" i="1"/>
  <c r="E98" i="1" l="1"/>
  <c r="G98" i="1" s="1"/>
  <c r="I98" i="1" s="1"/>
  <c r="K98" i="1" s="1"/>
  <c r="M98" i="1" s="1"/>
  <c r="O98" i="1" s="1"/>
  <c r="Q98" i="1" s="1"/>
  <c r="S98" i="1" s="1"/>
  <c r="U98" i="1" l="1"/>
  <c r="W98" i="1" s="1"/>
  <c r="Y98" i="1" s="1"/>
  <c r="E207" i="1" l="1"/>
  <c r="G207" i="1" s="1"/>
  <c r="I207" i="1" s="1"/>
  <c r="K207" i="1" s="1"/>
  <c r="M207" i="1" s="1"/>
  <c r="O207" i="1" s="1"/>
  <c r="Q207" i="1" s="1"/>
  <c r="S207" i="1" s="1"/>
  <c r="U207" i="1" s="1"/>
  <c r="W207" i="1" s="1"/>
  <c r="Y207" i="1" s="1"/>
  <c r="D257" i="1" l="1"/>
  <c r="F257" i="1"/>
  <c r="H257" i="1"/>
  <c r="J257" i="1"/>
  <c r="L257" i="1"/>
  <c r="N257" i="1"/>
  <c r="P257" i="1"/>
  <c r="R257" i="1"/>
  <c r="T257" i="1"/>
  <c r="V257" i="1"/>
  <c r="X257" i="1"/>
  <c r="C257" i="1"/>
  <c r="E258" i="1"/>
  <c r="G258" i="1" s="1"/>
  <c r="G257" i="1" s="1"/>
  <c r="H254" i="1"/>
  <c r="J254" i="1"/>
  <c r="L254" i="1"/>
  <c r="N254" i="1"/>
  <c r="P254" i="1"/>
  <c r="R254" i="1"/>
  <c r="V254" i="1"/>
  <c r="X254" i="1"/>
  <c r="C254" i="1"/>
  <c r="C253" i="1" l="1"/>
  <c r="V253" i="1"/>
  <c r="R253" i="1"/>
  <c r="N253" i="1"/>
  <c r="J253" i="1"/>
  <c r="F253" i="1"/>
  <c r="X253" i="1"/>
  <c r="P253" i="1"/>
  <c r="L253" i="1"/>
  <c r="H253" i="1"/>
  <c r="D253" i="1"/>
  <c r="E257" i="1"/>
  <c r="T253" i="1"/>
  <c r="I258" i="1"/>
  <c r="I257" i="1" s="1"/>
  <c r="P133" i="1"/>
  <c r="Q133" i="1" s="1"/>
  <c r="C133" i="1"/>
  <c r="E255" i="1"/>
  <c r="S133" i="1" l="1"/>
  <c r="G255" i="1"/>
  <c r="E254" i="1"/>
  <c r="K258" i="1"/>
  <c r="K257" i="1" s="1"/>
  <c r="E324" i="1"/>
  <c r="G324" i="1" s="1"/>
  <c r="G323" i="1" s="1"/>
  <c r="F323" i="1"/>
  <c r="H323" i="1"/>
  <c r="J323" i="1"/>
  <c r="L323" i="1"/>
  <c r="N323" i="1"/>
  <c r="P323" i="1"/>
  <c r="R323" i="1"/>
  <c r="T323" i="1"/>
  <c r="V323" i="1"/>
  <c r="X323" i="1"/>
  <c r="C323" i="1"/>
  <c r="E343" i="1"/>
  <c r="G343" i="1" s="1"/>
  <c r="I343" i="1" s="1"/>
  <c r="K343" i="1" s="1"/>
  <c r="M343" i="1" s="1"/>
  <c r="O343" i="1" s="1"/>
  <c r="Q343" i="1" s="1"/>
  <c r="S343" i="1" s="1"/>
  <c r="E321" i="1"/>
  <c r="G321" i="1" s="1"/>
  <c r="D320" i="1"/>
  <c r="F320" i="1"/>
  <c r="H320" i="1"/>
  <c r="J320" i="1"/>
  <c r="L320" i="1"/>
  <c r="N320" i="1"/>
  <c r="P320" i="1"/>
  <c r="T320" i="1"/>
  <c r="V320" i="1"/>
  <c r="X320" i="1"/>
  <c r="C320" i="1"/>
  <c r="E143" i="1"/>
  <c r="G143" i="1" s="1"/>
  <c r="D142" i="1"/>
  <c r="F142" i="1"/>
  <c r="H142" i="1"/>
  <c r="J142" i="1"/>
  <c r="L142" i="1"/>
  <c r="N142" i="1"/>
  <c r="P142" i="1"/>
  <c r="R142" i="1"/>
  <c r="T142" i="1"/>
  <c r="V142" i="1"/>
  <c r="X142" i="1"/>
  <c r="C142" i="1"/>
  <c r="U133" i="1" l="1"/>
  <c r="E323" i="1"/>
  <c r="I255" i="1"/>
  <c r="K255" i="1" s="1"/>
  <c r="M255" i="1" s="1"/>
  <c r="O255" i="1" s="1"/>
  <c r="Q255" i="1" s="1"/>
  <c r="G254" i="1"/>
  <c r="E320" i="1"/>
  <c r="M258" i="1"/>
  <c r="M257" i="1" s="1"/>
  <c r="E142" i="1"/>
  <c r="G142" i="1"/>
  <c r="I143" i="1"/>
  <c r="I321" i="1"/>
  <c r="G320" i="1"/>
  <c r="I324" i="1"/>
  <c r="R158" i="1"/>
  <c r="S159" i="1"/>
  <c r="U159" i="1" s="1"/>
  <c r="W159" i="1" s="1"/>
  <c r="Y159" i="1" s="1"/>
  <c r="W133" i="1" l="1"/>
  <c r="S255" i="1"/>
  <c r="Q254" i="1"/>
  <c r="O258" i="1"/>
  <c r="O257" i="1" s="1"/>
  <c r="I142" i="1"/>
  <c r="K143" i="1"/>
  <c r="I323" i="1"/>
  <c r="K324" i="1"/>
  <c r="K321" i="1"/>
  <c r="I320" i="1"/>
  <c r="Y133" i="1" l="1"/>
  <c r="U255" i="1"/>
  <c r="S254" i="1"/>
  <c r="Q258" i="1"/>
  <c r="Q257" i="1" s="1"/>
  <c r="K323" i="1"/>
  <c r="M324" i="1"/>
  <c r="M143" i="1"/>
  <c r="K142" i="1"/>
  <c r="K320" i="1"/>
  <c r="M321" i="1"/>
  <c r="U343" i="1"/>
  <c r="W343" i="1" s="1"/>
  <c r="Y343" i="1" s="1"/>
  <c r="W255" i="1" l="1"/>
  <c r="Y255" i="1" s="1"/>
  <c r="Y254" i="1" s="1"/>
  <c r="U254" i="1"/>
  <c r="W254" i="1" s="1"/>
  <c r="S258" i="1"/>
  <c r="S257" i="1" s="1"/>
  <c r="M320" i="1"/>
  <c r="O321" i="1"/>
  <c r="M323" i="1"/>
  <c r="O324" i="1"/>
  <c r="O143" i="1"/>
  <c r="M142" i="1"/>
  <c r="U258" i="1" l="1"/>
  <c r="U257" i="1" s="1"/>
  <c r="O323" i="1"/>
  <c r="Q324" i="1"/>
  <c r="S324" i="1" s="1"/>
  <c r="O320" i="1"/>
  <c r="Q321" i="1"/>
  <c r="O142" i="1"/>
  <c r="Q143" i="1"/>
  <c r="W258" i="1" l="1"/>
  <c r="W257" i="1" s="1"/>
  <c r="Q142" i="1"/>
  <c r="S143" i="1"/>
  <c r="Q320" i="1"/>
  <c r="S321" i="1"/>
  <c r="Q323" i="1"/>
  <c r="Y258" i="1" l="1"/>
  <c r="Y257" i="1" s="1"/>
  <c r="U324" i="1"/>
  <c r="S323" i="1"/>
  <c r="S320" i="1"/>
  <c r="U321" i="1"/>
  <c r="U143" i="1"/>
  <c r="S142" i="1"/>
  <c r="E210" i="1"/>
  <c r="G210" i="1" s="1"/>
  <c r="D205" i="1"/>
  <c r="F205" i="1"/>
  <c r="H205" i="1"/>
  <c r="J205" i="1"/>
  <c r="L205" i="1"/>
  <c r="N205" i="1"/>
  <c r="P205" i="1"/>
  <c r="R205" i="1"/>
  <c r="T205" i="1"/>
  <c r="V205" i="1"/>
  <c r="X205" i="1"/>
  <c r="C205" i="1"/>
  <c r="E195" i="1"/>
  <c r="U320" i="1" l="1"/>
  <c r="W321" i="1"/>
  <c r="W143" i="1"/>
  <c r="U142" i="1"/>
  <c r="W324" i="1"/>
  <c r="U323" i="1"/>
  <c r="I210" i="1"/>
  <c r="K210" i="1" s="1"/>
  <c r="M210" i="1" s="1"/>
  <c r="G195" i="1"/>
  <c r="E271" i="1"/>
  <c r="G271" i="1" s="1"/>
  <c r="X270" i="1"/>
  <c r="V270" i="1"/>
  <c r="T270" i="1"/>
  <c r="R270" i="1"/>
  <c r="P270" i="1"/>
  <c r="N270" i="1"/>
  <c r="L270" i="1"/>
  <c r="J270" i="1"/>
  <c r="H270" i="1"/>
  <c r="F270" i="1"/>
  <c r="D270" i="1"/>
  <c r="C270" i="1"/>
  <c r="G267" i="1" l="1"/>
  <c r="E267" i="1"/>
  <c r="W320" i="1"/>
  <c r="Y321" i="1"/>
  <c r="Y320" i="1" s="1"/>
  <c r="Y324" i="1"/>
  <c r="Y323" i="1" s="1"/>
  <c r="W323" i="1"/>
  <c r="Y143" i="1"/>
  <c r="Y142" i="1" s="1"/>
  <c r="W142" i="1"/>
  <c r="I195" i="1"/>
  <c r="O210" i="1"/>
  <c r="I271" i="1"/>
  <c r="G270" i="1"/>
  <c r="E270" i="1"/>
  <c r="I267" i="1" l="1"/>
  <c r="Q210" i="1"/>
  <c r="K195" i="1"/>
  <c r="K271" i="1"/>
  <c r="I270" i="1"/>
  <c r="E187" i="1"/>
  <c r="K267" i="1" l="1"/>
  <c r="G187" i="1"/>
  <c r="M195" i="1"/>
  <c r="S210" i="1"/>
  <c r="U210" i="1" s="1"/>
  <c r="W210" i="1" s="1"/>
  <c r="Y210" i="1" s="1"/>
  <c r="M271" i="1"/>
  <c r="K270" i="1"/>
  <c r="D190" i="1"/>
  <c r="D186" i="1" s="1"/>
  <c r="D185" i="1" s="1"/>
  <c r="F190" i="1"/>
  <c r="F186" i="1" s="1"/>
  <c r="F185" i="1" s="1"/>
  <c r="H190" i="1"/>
  <c r="H186" i="1" s="1"/>
  <c r="H185" i="1" s="1"/>
  <c r="J190" i="1"/>
  <c r="J186" i="1" s="1"/>
  <c r="J185" i="1" s="1"/>
  <c r="L190" i="1"/>
  <c r="L186" i="1" s="1"/>
  <c r="L185" i="1" s="1"/>
  <c r="N190" i="1"/>
  <c r="N185" i="1" s="1"/>
  <c r="P190" i="1"/>
  <c r="P185" i="1" s="1"/>
  <c r="R185" i="1"/>
  <c r="T190" i="1"/>
  <c r="V185" i="1"/>
  <c r="X190" i="1"/>
  <c r="C190" i="1"/>
  <c r="C186" i="1" s="1"/>
  <c r="C185" i="1" s="1"/>
  <c r="T185" i="1" l="1"/>
  <c r="M267" i="1"/>
  <c r="X185" i="1"/>
  <c r="O195" i="1"/>
  <c r="I187" i="1"/>
  <c r="O271" i="1"/>
  <c r="M270" i="1"/>
  <c r="O267" i="1" l="1"/>
  <c r="K187" i="1"/>
  <c r="Q195" i="1"/>
  <c r="Q267" i="1"/>
  <c r="Q271" i="1"/>
  <c r="O270" i="1"/>
  <c r="D87" i="1"/>
  <c r="F87" i="1"/>
  <c r="H87" i="1"/>
  <c r="J87" i="1"/>
  <c r="L87" i="1"/>
  <c r="N87" i="1"/>
  <c r="P87" i="1"/>
  <c r="V87" i="1"/>
  <c r="X87" i="1"/>
  <c r="C87" i="1"/>
  <c r="S195" i="1" l="1"/>
  <c r="M187" i="1"/>
  <c r="S267" i="1"/>
  <c r="S271" i="1"/>
  <c r="Q270" i="1"/>
  <c r="O187" i="1" l="1"/>
  <c r="U267" i="1"/>
  <c r="U195" i="1"/>
  <c r="U271" i="1"/>
  <c r="S270" i="1"/>
  <c r="W195" i="1" l="1"/>
  <c r="W267" i="1"/>
  <c r="Q187" i="1"/>
  <c r="W271" i="1"/>
  <c r="U270" i="1"/>
  <c r="S187" i="1" l="1"/>
  <c r="Y195" i="1"/>
  <c r="Y267" i="1"/>
  <c r="Y271" i="1"/>
  <c r="Y270" i="1" s="1"/>
  <c r="W270" i="1"/>
  <c r="U187" i="1" l="1"/>
  <c r="E273" i="1"/>
  <c r="G273" i="1" s="1"/>
  <c r="D272" i="1"/>
  <c r="D260" i="1" s="1"/>
  <c r="E272" i="1"/>
  <c r="F272" i="1"/>
  <c r="F260" i="1" s="1"/>
  <c r="H272" i="1"/>
  <c r="J272" i="1"/>
  <c r="L272" i="1"/>
  <c r="N272" i="1"/>
  <c r="N260" i="1" s="1"/>
  <c r="P272" i="1"/>
  <c r="P260" i="1" s="1"/>
  <c r="R272" i="1"/>
  <c r="R260" i="1" s="1"/>
  <c r="T272" i="1"/>
  <c r="T260" i="1" s="1"/>
  <c r="V272" i="1"/>
  <c r="V260" i="1" s="1"/>
  <c r="X272" i="1"/>
  <c r="X260" i="1" s="1"/>
  <c r="C272" i="1"/>
  <c r="C260" i="1" s="1"/>
  <c r="D111" i="1"/>
  <c r="F111" i="1"/>
  <c r="H111" i="1"/>
  <c r="L111" i="1"/>
  <c r="N111" i="1"/>
  <c r="P111" i="1"/>
  <c r="R111" i="1"/>
  <c r="V111" i="1"/>
  <c r="X111" i="1"/>
  <c r="C111" i="1"/>
  <c r="E116" i="1"/>
  <c r="G116" i="1" s="1"/>
  <c r="I116" i="1" s="1"/>
  <c r="K116" i="1" s="1"/>
  <c r="M116" i="1" s="1"/>
  <c r="O116" i="1" s="1"/>
  <c r="W187" i="1" l="1"/>
  <c r="I273" i="1"/>
  <c r="G272" i="1"/>
  <c r="Q116" i="1"/>
  <c r="S116" i="1" s="1"/>
  <c r="U116" i="1" s="1"/>
  <c r="Y187" i="1" l="1"/>
  <c r="I272" i="1"/>
  <c r="K273" i="1"/>
  <c r="W116" i="1"/>
  <c r="D158" i="1"/>
  <c r="F158" i="1"/>
  <c r="H158" i="1"/>
  <c r="J158" i="1"/>
  <c r="L158" i="1"/>
  <c r="N158" i="1"/>
  <c r="P158" i="1"/>
  <c r="C158" i="1"/>
  <c r="E160" i="1"/>
  <c r="G160" i="1" s="1"/>
  <c r="G158" i="1" s="1"/>
  <c r="C163" i="1"/>
  <c r="D163" i="1"/>
  <c r="F163" i="1"/>
  <c r="H163" i="1"/>
  <c r="J163" i="1"/>
  <c r="L163" i="1"/>
  <c r="N163" i="1"/>
  <c r="P163" i="1"/>
  <c r="R163" i="1"/>
  <c r="T163" i="1"/>
  <c r="V163" i="1"/>
  <c r="X163" i="1"/>
  <c r="E164" i="1"/>
  <c r="E163" i="1" s="1"/>
  <c r="D154" i="1"/>
  <c r="F154" i="1"/>
  <c r="H154" i="1"/>
  <c r="J154" i="1"/>
  <c r="L154" i="1"/>
  <c r="N154" i="1"/>
  <c r="P154" i="1"/>
  <c r="R154" i="1"/>
  <c r="T154" i="1"/>
  <c r="V154" i="1"/>
  <c r="X154" i="1"/>
  <c r="X152" i="1" s="1"/>
  <c r="C154" i="1"/>
  <c r="C152" i="1" s="1"/>
  <c r="E157" i="1"/>
  <c r="G157" i="1" s="1"/>
  <c r="I157" i="1" s="1"/>
  <c r="K157" i="1" s="1"/>
  <c r="E296" i="1"/>
  <c r="G296" i="1" s="1"/>
  <c r="I296" i="1" s="1"/>
  <c r="K296" i="1" s="1"/>
  <c r="M296" i="1" s="1"/>
  <c r="O296" i="1" s="1"/>
  <c r="Q296" i="1" s="1"/>
  <c r="S296" i="1" s="1"/>
  <c r="U296" i="1" s="1"/>
  <c r="W296" i="1" s="1"/>
  <c r="Y296" i="1" s="1"/>
  <c r="Y295" i="1" s="1"/>
  <c r="X295" i="1"/>
  <c r="V295" i="1"/>
  <c r="T295" i="1"/>
  <c r="R295" i="1"/>
  <c r="P295" i="1"/>
  <c r="N295" i="1"/>
  <c r="L295" i="1"/>
  <c r="J295" i="1"/>
  <c r="H295" i="1"/>
  <c r="F295" i="1"/>
  <c r="D295" i="1"/>
  <c r="C295" i="1"/>
  <c r="D124" i="1"/>
  <c r="F124" i="1"/>
  <c r="H124" i="1"/>
  <c r="J124" i="1"/>
  <c r="L124" i="1"/>
  <c r="N124" i="1"/>
  <c r="P124" i="1"/>
  <c r="R124" i="1"/>
  <c r="T124" i="1"/>
  <c r="V124" i="1"/>
  <c r="C124" i="1"/>
  <c r="E125" i="1"/>
  <c r="G125" i="1" s="1"/>
  <c r="E276" i="1"/>
  <c r="G276" i="1" s="1"/>
  <c r="X275" i="1"/>
  <c r="V275" i="1"/>
  <c r="T275" i="1"/>
  <c r="R275" i="1"/>
  <c r="P275" i="1"/>
  <c r="N275" i="1"/>
  <c r="L275" i="1"/>
  <c r="J275" i="1"/>
  <c r="H275" i="1"/>
  <c r="F275" i="1"/>
  <c r="D275" i="1"/>
  <c r="C275" i="1"/>
  <c r="E188" i="1"/>
  <c r="E192" i="1"/>
  <c r="E99" i="1"/>
  <c r="G99" i="1" s="1"/>
  <c r="I99" i="1" s="1"/>
  <c r="K99" i="1" s="1"/>
  <c r="M99" i="1" s="1"/>
  <c r="O99" i="1" s="1"/>
  <c r="Q99" i="1" s="1"/>
  <c r="S99" i="1" s="1"/>
  <c r="U99" i="1" s="1"/>
  <c r="T152" i="1" l="1"/>
  <c r="W99" i="1"/>
  <c r="Y99" i="1" s="1"/>
  <c r="L260" i="1"/>
  <c r="X145" i="1"/>
  <c r="E295" i="1"/>
  <c r="G295" i="1" s="1"/>
  <c r="I295" i="1" s="1"/>
  <c r="K295" i="1" s="1"/>
  <c r="M295" i="1" s="1"/>
  <c r="V152" i="1"/>
  <c r="R152" i="1"/>
  <c r="N152" i="1"/>
  <c r="J152" i="1"/>
  <c r="F152" i="1"/>
  <c r="P152" i="1"/>
  <c r="H152" i="1"/>
  <c r="D152" i="1"/>
  <c r="I125" i="1"/>
  <c r="G164" i="1"/>
  <c r="G163" i="1" s="1"/>
  <c r="L152" i="1"/>
  <c r="K272" i="1"/>
  <c r="M273" i="1"/>
  <c r="G188" i="1"/>
  <c r="I188" i="1" s="1"/>
  <c r="G192" i="1"/>
  <c r="G190" i="1" s="1"/>
  <c r="E190" i="1"/>
  <c r="E186" i="1" s="1"/>
  <c r="E185" i="1" s="1"/>
  <c r="E158" i="1"/>
  <c r="Y116" i="1"/>
  <c r="I160" i="1"/>
  <c r="I158" i="1" s="1"/>
  <c r="E275" i="1"/>
  <c r="G275" i="1"/>
  <c r="I276" i="1"/>
  <c r="M157" i="1"/>
  <c r="O157" i="1" s="1"/>
  <c r="I164" i="1" l="1"/>
  <c r="K164" i="1" s="1"/>
  <c r="I192" i="1"/>
  <c r="I190" i="1" s="1"/>
  <c r="I186" i="1" s="1"/>
  <c r="I185" i="1" s="1"/>
  <c r="G186" i="1"/>
  <c r="G185" i="1" s="1"/>
  <c r="O273" i="1"/>
  <c r="M272" i="1"/>
  <c r="K125" i="1"/>
  <c r="M125" i="1" s="1"/>
  <c r="I163" i="1"/>
  <c r="K160" i="1"/>
  <c r="K158" i="1" s="1"/>
  <c r="Q157" i="1"/>
  <c r="O295" i="1"/>
  <c r="K188" i="1"/>
  <c r="K276" i="1"/>
  <c r="M276" i="1" s="1"/>
  <c r="I275" i="1"/>
  <c r="L85" i="1"/>
  <c r="E86" i="1"/>
  <c r="X85" i="1"/>
  <c r="V85" i="1"/>
  <c r="T85" i="1"/>
  <c r="P85" i="1"/>
  <c r="N85" i="1"/>
  <c r="J85" i="1"/>
  <c r="H85" i="1"/>
  <c r="F85" i="1"/>
  <c r="D85" i="1"/>
  <c r="C85" i="1"/>
  <c r="K192" i="1" l="1"/>
  <c r="K190" i="1" s="1"/>
  <c r="K186" i="1" s="1"/>
  <c r="K185" i="1" s="1"/>
  <c r="O272" i="1"/>
  <c r="Q273" i="1"/>
  <c r="K163" i="1"/>
  <c r="M164" i="1"/>
  <c r="M160" i="1"/>
  <c r="M158" i="1" s="1"/>
  <c r="S157" i="1"/>
  <c r="Q295" i="1"/>
  <c r="M188" i="1"/>
  <c r="K275" i="1"/>
  <c r="G86" i="1"/>
  <c r="E85" i="1"/>
  <c r="E126" i="1"/>
  <c r="M192" i="1" l="1"/>
  <c r="M190" i="1" s="1"/>
  <c r="M186" i="1" s="1"/>
  <c r="M185" i="1" s="1"/>
  <c r="O125" i="1"/>
  <c r="G126" i="1"/>
  <c r="E124" i="1"/>
  <c r="S273" i="1"/>
  <c r="Q272" i="1"/>
  <c r="M163" i="1"/>
  <c r="O164" i="1"/>
  <c r="O160" i="1"/>
  <c r="O158" i="1" s="1"/>
  <c r="U157" i="1"/>
  <c r="S295" i="1"/>
  <c r="O188" i="1"/>
  <c r="O186" i="1" s="1"/>
  <c r="O276" i="1"/>
  <c r="M275" i="1"/>
  <c r="I86" i="1"/>
  <c r="G85" i="1"/>
  <c r="O192" i="1" l="1"/>
  <c r="O190" i="1" s="1"/>
  <c r="O185" i="1" s="1"/>
  <c r="S272" i="1"/>
  <c r="U273" i="1"/>
  <c r="I126" i="1"/>
  <c r="G124" i="1"/>
  <c r="Q125" i="1"/>
  <c r="O163" i="1"/>
  <c r="Q164" i="1"/>
  <c r="Q160" i="1"/>
  <c r="Q158" i="1" s="1"/>
  <c r="W157" i="1"/>
  <c r="U295" i="1"/>
  <c r="Q188" i="1"/>
  <c r="Q186" i="1" s="1"/>
  <c r="O275" i="1"/>
  <c r="Q276" i="1"/>
  <c r="K86" i="1"/>
  <c r="I85" i="1"/>
  <c r="E265" i="1"/>
  <c r="G265" i="1" s="1"/>
  <c r="I265" i="1" s="1"/>
  <c r="K265" i="1" s="1"/>
  <c r="M265" i="1" s="1"/>
  <c r="O265" i="1" s="1"/>
  <c r="Q265" i="1" s="1"/>
  <c r="S265" i="1" s="1"/>
  <c r="U265" i="1" s="1"/>
  <c r="W265" i="1" s="1"/>
  <c r="Y265" i="1" s="1"/>
  <c r="D109" i="1"/>
  <c r="F109" i="1"/>
  <c r="H109" i="1"/>
  <c r="J109" i="1"/>
  <c r="L109" i="1"/>
  <c r="N109" i="1"/>
  <c r="P109" i="1"/>
  <c r="R109" i="1"/>
  <c r="T109" i="1"/>
  <c r="X109" i="1"/>
  <c r="C109" i="1"/>
  <c r="E110" i="1"/>
  <c r="G110" i="1" s="1"/>
  <c r="I110" i="1" s="1"/>
  <c r="K110" i="1" s="1"/>
  <c r="M110" i="1" s="1"/>
  <c r="O110" i="1" s="1"/>
  <c r="Q110" i="1" s="1"/>
  <c r="S110" i="1" s="1"/>
  <c r="Y110" i="1" s="1"/>
  <c r="Y109" i="1" s="1"/>
  <c r="E114" i="1"/>
  <c r="J111" i="1"/>
  <c r="G114" i="1" l="1"/>
  <c r="J260" i="1"/>
  <c r="Q192" i="1"/>
  <c r="Q190" i="1" s="1"/>
  <c r="Q185" i="1" s="1"/>
  <c r="K126" i="1"/>
  <c r="I124" i="1"/>
  <c r="S125" i="1"/>
  <c r="W273" i="1"/>
  <c r="U272" i="1"/>
  <c r="Q163" i="1"/>
  <c r="S164" i="1"/>
  <c r="S160" i="1"/>
  <c r="S158" i="1" s="1"/>
  <c r="Y157" i="1"/>
  <c r="W295" i="1"/>
  <c r="S188" i="1"/>
  <c r="S186" i="1" s="1"/>
  <c r="S276" i="1"/>
  <c r="Q275" i="1"/>
  <c r="M86" i="1"/>
  <c r="K85" i="1"/>
  <c r="E109" i="1"/>
  <c r="U109" i="1"/>
  <c r="S109" i="1"/>
  <c r="Q109" i="1"/>
  <c r="M109" i="1"/>
  <c r="K109" i="1"/>
  <c r="I109" i="1"/>
  <c r="G109" i="1"/>
  <c r="O109" i="1"/>
  <c r="I114" i="1" l="1"/>
  <c r="S192" i="1"/>
  <c r="U125" i="1"/>
  <c r="M126" i="1"/>
  <c r="K124" i="1"/>
  <c r="Y273" i="1"/>
  <c r="Y272" i="1" s="1"/>
  <c r="W272" i="1"/>
  <c r="S163" i="1"/>
  <c r="U164" i="1"/>
  <c r="U160" i="1"/>
  <c r="U158" i="1" s="1"/>
  <c r="U188" i="1"/>
  <c r="U186" i="1" s="1"/>
  <c r="S275" i="1"/>
  <c r="U276" i="1"/>
  <c r="O86" i="1"/>
  <c r="M85" i="1"/>
  <c r="K114" i="1" l="1"/>
  <c r="S190" i="1"/>
  <c r="U190" i="1" s="1"/>
  <c r="W190" i="1" s="1"/>
  <c r="Y190" i="1" s="1"/>
  <c r="U192" i="1"/>
  <c r="O126" i="1"/>
  <c r="M124" i="1"/>
  <c r="W125" i="1"/>
  <c r="U163" i="1"/>
  <c r="W164" i="1"/>
  <c r="W160" i="1"/>
  <c r="W158" i="1" s="1"/>
  <c r="W188" i="1"/>
  <c r="W186" i="1" s="1"/>
  <c r="W276" i="1"/>
  <c r="U275" i="1"/>
  <c r="Q86" i="1"/>
  <c r="O85" i="1"/>
  <c r="M114" i="1" l="1"/>
  <c r="O114" i="1" s="1"/>
  <c r="Q114" i="1" s="1"/>
  <c r="S114" i="1" s="1"/>
  <c r="U114" i="1" s="1"/>
  <c r="W114" i="1" s="1"/>
  <c r="Y114" i="1" s="1"/>
  <c r="U185" i="1"/>
  <c r="S185" i="1"/>
  <c r="W192" i="1"/>
  <c r="W185" i="1" s="1"/>
  <c r="Y125" i="1"/>
  <c r="Q126" i="1"/>
  <c r="O124" i="1"/>
  <c r="W163" i="1"/>
  <c r="Y164" i="1"/>
  <c r="Y163" i="1" s="1"/>
  <c r="Y160" i="1"/>
  <c r="Y158" i="1" s="1"/>
  <c r="Y188" i="1"/>
  <c r="Y186" i="1" s="1"/>
  <c r="W275" i="1"/>
  <c r="Y276" i="1"/>
  <c r="Y275" i="1" s="1"/>
  <c r="S86" i="1"/>
  <c r="Q85" i="1"/>
  <c r="U86" i="1" l="1"/>
  <c r="H260" i="1"/>
  <c r="Y192" i="1"/>
  <c r="Y185" i="1" s="1"/>
  <c r="S126" i="1"/>
  <c r="Q124" i="1"/>
  <c r="S85" i="1"/>
  <c r="E342" i="1"/>
  <c r="G342" i="1" s="1"/>
  <c r="I342" i="1" s="1"/>
  <c r="K342" i="1" s="1"/>
  <c r="M342" i="1" s="1"/>
  <c r="O342" i="1" s="1"/>
  <c r="Q342" i="1" s="1"/>
  <c r="S342" i="1" s="1"/>
  <c r="U342" i="1" l="1"/>
  <c r="W342" i="1" s="1"/>
  <c r="Y342" i="1" s="1"/>
  <c r="S341" i="1"/>
  <c r="U126" i="1"/>
  <c r="W126" i="1" s="1"/>
  <c r="S124" i="1"/>
  <c r="W86" i="1"/>
  <c r="U85" i="1"/>
  <c r="E253" i="1"/>
  <c r="E96" i="1"/>
  <c r="G96" i="1" s="1"/>
  <c r="I96" i="1" s="1"/>
  <c r="K96" i="1" s="1"/>
  <c r="M96" i="1" s="1"/>
  <c r="O96" i="1" s="1"/>
  <c r="Q96" i="1" s="1"/>
  <c r="S96" i="1" s="1"/>
  <c r="U96" i="1" s="1"/>
  <c r="W96" i="1" s="1"/>
  <c r="Y96" i="1" s="1"/>
  <c r="G253" i="1" l="1"/>
  <c r="I253" i="1" s="1"/>
  <c r="K253" i="1" s="1"/>
  <c r="M253" i="1" s="1"/>
  <c r="O253" i="1" s="1"/>
  <c r="U124" i="1"/>
  <c r="Y86" i="1"/>
  <c r="W85" i="1"/>
  <c r="E153" i="1"/>
  <c r="E156" i="1"/>
  <c r="G156" i="1" s="1"/>
  <c r="E155" i="1"/>
  <c r="Y85" i="1" l="1"/>
  <c r="I254" i="1"/>
  <c r="G155" i="1"/>
  <c r="E154" i="1"/>
  <c r="E152" i="1" s="1"/>
  <c r="G153" i="1"/>
  <c r="I153" i="1" s="1"/>
  <c r="Y126" i="1"/>
  <c r="Y124" i="1" s="1"/>
  <c r="W124" i="1"/>
  <c r="I156" i="1"/>
  <c r="K156" i="1" s="1"/>
  <c r="M156" i="1" l="1"/>
  <c r="O156" i="1" s="1"/>
  <c r="Q156" i="1" s="1"/>
  <c r="S156" i="1" s="1"/>
  <c r="U156" i="1" s="1"/>
  <c r="W156" i="1" s="1"/>
  <c r="Y156" i="1" s="1"/>
  <c r="K254" i="1"/>
  <c r="I155" i="1"/>
  <c r="G154" i="1"/>
  <c r="G152" i="1" s="1"/>
  <c r="K153" i="1"/>
  <c r="M153" i="1" s="1"/>
  <c r="E113" i="1"/>
  <c r="G113" i="1" s="1"/>
  <c r="I113" i="1" s="1"/>
  <c r="K113" i="1" s="1"/>
  <c r="E122" i="1"/>
  <c r="X118" i="1"/>
  <c r="V118" i="1"/>
  <c r="T118" i="1"/>
  <c r="P118" i="1"/>
  <c r="N118" i="1"/>
  <c r="L118" i="1"/>
  <c r="J118" i="1"/>
  <c r="H118" i="1"/>
  <c r="F118" i="1"/>
  <c r="D118" i="1"/>
  <c r="C118" i="1"/>
  <c r="M113" i="1" l="1"/>
  <c r="G122" i="1"/>
  <c r="M254" i="1"/>
  <c r="K155" i="1"/>
  <c r="M155" i="1" s="1"/>
  <c r="I154" i="1"/>
  <c r="I152" i="1" s="1"/>
  <c r="E118" i="1"/>
  <c r="I122" i="1"/>
  <c r="K122" i="1" s="1"/>
  <c r="G118" i="1"/>
  <c r="E208" i="1"/>
  <c r="G208" i="1" s="1"/>
  <c r="I208" i="1" s="1"/>
  <c r="K208" i="1" s="1"/>
  <c r="M208" i="1" s="1"/>
  <c r="O208" i="1" s="1"/>
  <c r="Q208" i="1" s="1"/>
  <c r="S208" i="1" s="1"/>
  <c r="U208" i="1" s="1"/>
  <c r="W208" i="1" s="1"/>
  <c r="Y208" i="1" s="1"/>
  <c r="E206" i="1"/>
  <c r="E203" i="1"/>
  <c r="E194" i="1" s="1"/>
  <c r="E315" i="1"/>
  <c r="G315" i="1" s="1"/>
  <c r="I315" i="1" s="1"/>
  <c r="K315" i="1" s="1"/>
  <c r="L314" i="1"/>
  <c r="J314" i="1"/>
  <c r="H314" i="1"/>
  <c r="F314" i="1"/>
  <c r="C314" i="1"/>
  <c r="C237" i="1"/>
  <c r="E238" i="1"/>
  <c r="G238" i="1" s="1"/>
  <c r="I238" i="1" s="1"/>
  <c r="X237" i="1"/>
  <c r="V237" i="1"/>
  <c r="T237" i="1"/>
  <c r="R237" i="1"/>
  <c r="P237" i="1"/>
  <c r="N237" i="1"/>
  <c r="L237" i="1"/>
  <c r="J237" i="1"/>
  <c r="H237" i="1"/>
  <c r="F237" i="1"/>
  <c r="D237" i="1"/>
  <c r="M122" i="1" l="1"/>
  <c r="O122" i="1" s="1"/>
  <c r="Q122" i="1" s="1"/>
  <c r="S122" i="1" s="1"/>
  <c r="U122" i="1" s="1"/>
  <c r="W122" i="1" s="1"/>
  <c r="Y122" i="1" s="1"/>
  <c r="M315" i="1"/>
  <c r="O315" i="1" s="1"/>
  <c r="Q315" i="1" s="1"/>
  <c r="Q314" i="1" s="1"/>
  <c r="O113" i="1"/>
  <c r="S315" i="1"/>
  <c r="S314" i="1" s="1"/>
  <c r="O254" i="1"/>
  <c r="G203" i="1"/>
  <c r="G194" i="1" s="1"/>
  <c r="K154" i="1"/>
  <c r="K152" i="1" s="1"/>
  <c r="G206" i="1"/>
  <c r="E205" i="1"/>
  <c r="O153" i="1"/>
  <c r="K118" i="1"/>
  <c r="I118" i="1"/>
  <c r="E314" i="1"/>
  <c r="G314" i="1" s="1"/>
  <c r="I314" i="1" s="1"/>
  <c r="K314" i="1" s="1"/>
  <c r="E237" i="1"/>
  <c r="G237" i="1"/>
  <c r="K238" i="1"/>
  <c r="I237" i="1"/>
  <c r="Q113" i="1" l="1"/>
  <c r="S113" i="1" s="1"/>
  <c r="U113" i="1" s="1"/>
  <c r="W113" i="1" s="1"/>
  <c r="Y113" i="1" s="1"/>
  <c r="U315" i="1"/>
  <c r="U314" i="1" s="1"/>
  <c r="Q253" i="1"/>
  <c r="I203" i="1"/>
  <c r="I194" i="1" s="1"/>
  <c r="I206" i="1"/>
  <c r="G205" i="1"/>
  <c r="O155" i="1"/>
  <c r="M154" i="1"/>
  <c r="M152" i="1" s="1"/>
  <c r="M314" i="1"/>
  <c r="Q153" i="1"/>
  <c r="M118" i="1"/>
  <c r="K237" i="1"/>
  <c r="M238" i="1"/>
  <c r="E279" i="1"/>
  <c r="G279" i="1" s="1"/>
  <c r="I279" i="1" s="1"/>
  <c r="K279" i="1" s="1"/>
  <c r="M279" i="1" s="1"/>
  <c r="O279" i="1" s="1"/>
  <c r="Q279" i="1" s="1"/>
  <c r="S279" i="1" s="1"/>
  <c r="U279" i="1" s="1"/>
  <c r="X278" i="1"/>
  <c r="V278" i="1"/>
  <c r="T278" i="1"/>
  <c r="R278" i="1"/>
  <c r="P278" i="1"/>
  <c r="N278" i="1"/>
  <c r="L278" i="1"/>
  <c r="J278" i="1"/>
  <c r="H278" i="1"/>
  <c r="F278" i="1"/>
  <c r="D278" i="1"/>
  <c r="C278" i="1"/>
  <c r="E241" i="1"/>
  <c r="G241" i="1" s="1"/>
  <c r="I241" i="1" s="1"/>
  <c r="K241" i="1" s="1"/>
  <c r="M241" i="1" s="1"/>
  <c r="O241" i="1" s="1"/>
  <c r="Q241" i="1" s="1"/>
  <c r="S241" i="1" s="1"/>
  <c r="U241" i="1" s="1"/>
  <c r="W241" i="1" s="1"/>
  <c r="Y241" i="1" s="1"/>
  <c r="Y240" i="1" s="1"/>
  <c r="X240" i="1"/>
  <c r="N240" i="1"/>
  <c r="L240" i="1"/>
  <c r="J240" i="1"/>
  <c r="H240" i="1"/>
  <c r="F240" i="1"/>
  <c r="D240" i="1"/>
  <c r="C240" i="1"/>
  <c r="W315" i="1" l="1"/>
  <c r="K203" i="1"/>
  <c r="K194" i="1" s="1"/>
  <c r="W279" i="1"/>
  <c r="Y279" i="1" s="1"/>
  <c r="Y278" i="1" s="1"/>
  <c r="S253" i="1"/>
  <c r="I205" i="1"/>
  <c r="K206" i="1"/>
  <c r="Q155" i="1"/>
  <c r="O154" i="1"/>
  <c r="O152" i="1" s="1"/>
  <c r="O314" i="1"/>
  <c r="S153" i="1"/>
  <c r="O118" i="1"/>
  <c r="E240" i="1"/>
  <c r="G240" i="1" s="1"/>
  <c r="I240" i="1" s="1"/>
  <c r="K240" i="1" s="1"/>
  <c r="M240" i="1" s="1"/>
  <c r="O240" i="1" s="1"/>
  <c r="Q240" i="1" s="1"/>
  <c r="S240" i="1" s="1"/>
  <c r="O238" i="1"/>
  <c r="M237" i="1"/>
  <c r="E278" i="1"/>
  <c r="G278" i="1" s="1"/>
  <c r="Y315" i="1" l="1"/>
  <c r="Y314" i="1" s="1"/>
  <c r="W314" i="1"/>
  <c r="I278" i="1"/>
  <c r="M203" i="1"/>
  <c r="M194" i="1" s="1"/>
  <c r="U240" i="1"/>
  <c r="W240" i="1" s="1"/>
  <c r="U253" i="1"/>
  <c r="K205" i="1"/>
  <c r="M206" i="1"/>
  <c r="S155" i="1"/>
  <c r="Q154" i="1"/>
  <c r="Q152" i="1" s="1"/>
  <c r="U153" i="1"/>
  <c r="Q118" i="1"/>
  <c r="O237" i="1"/>
  <c r="Q238" i="1"/>
  <c r="E234" i="1"/>
  <c r="G234" i="1" s="1"/>
  <c r="I234" i="1" s="1"/>
  <c r="K234" i="1" s="1"/>
  <c r="M234" i="1" s="1"/>
  <c r="K278" i="1" l="1"/>
  <c r="O234" i="1"/>
  <c r="Q234" i="1" s="1"/>
  <c r="O203" i="1"/>
  <c r="O194" i="1" s="1"/>
  <c r="W253" i="1"/>
  <c r="M205" i="1"/>
  <c r="O206" i="1"/>
  <c r="U155" i="1"/>
  <c r="S154" i="1"/>
  <c r="S152" i="1" s="1"/>
  <c r="W153" i="1"/>
  <c r="S118" i="1"/>
  <c r="S238" i="1"/>
  <c r="Q237" i="1"/>
  <c r="E312" i="1"/>
  <c r="G312" i="1" s="1"/>
  <c r="I312" i="1" s="1"/>
  <c r="K312" i="1" s="1"/>
  <c r="V310" i="1"/>
  <c r="T310" i="1"/>
  <c r="R310" i="1"/>
  <c r="P310" i="1"/>
  <c r="N310" i="1"/>
  <c r="L310" i="1"/>
  <c r="J310" i="1"/>
  <c r="H310" i="1"/>
  <c r="F310" i="1"/>
  <c r="D310" i="1"/>
  <c r="C310" i="1"/>
  <c r="M278" i="1" l="1"/>
  <c r="O278" i="1" s="1"/>
  <c r="S234" i="1"/>
  <c r="U234" i="1" s="1"/>
  <c r="W234" i="1" s="1"/>
  <c r="Y234" i="1" s="1"/>
  <c r="Q203" i="1"/>
  <c r="Q194" i="1" s="1"/>
  <c r="M312" i="1"/>
  <c r="O312" i="1" s="1"/>
  <c r="Q312" i="1" s="1"/>
  <c r="S312" i="1" s="1"/>
  <c r="U312" i="1" s="1"/>
  <c r="W312" i="1" s="1"/>
  <c r="Y312" i="1" s="1"/>
  <c r="Y310" i="1" s="1"/>
  <c r="Y253" i="1"/>
  <c r="O205" i="1"/>
  <c r="Q206" i="1"/>
  <c r="W155" i="1"/>
  <c r="U154" i="1"/>
  <c r="U152" i="1" s="1"/>
  <c r="Y153" i="1"/>
  <c r="E310" i="1"/>
  <c r="G310" i="1" s="1"/>
  <c r="I310" i="1" s="1"/>
  <c r="K310" i="1" s="1"/>
  <c r="M310" i="1" s="1"/>
  <c r="O310" i="1" s="1"/>
  <c r="Q310" i="1" s="1"/>
  <c r="S310" i="1" s="1"/>
  <c r="U310" i="1" s="1"/>
  <c r="W310" i="1" s="1"/>
  <c r="U118" i="1"/>
  <c r="S237" i="1"/>
  <c r="U238" i="1"/>
  <c r="S203" i="1" l="1"/>
  <c r="S194" i="1" s="1"/>
  <c r="Q205" i="1"/>
  <c r="S206" i="1"/>
  <c r="Y155" i="1"/>
  <c r="Y154" i="1" s="1"/>
  <c r="Y152" i="1" s="1"/>
  <c r="W154" i="1"/>
  <c r="W152" i="1" s="1"/>
  <c r="Y118" i="1"/>
  <c r="W118" i="1"/>
  <c r="W238" i="1"/>
  <c r="U237" i="1"/>
  <c r="D69" i="1"/>
  <c r="F69" i="1"/>
  <c r="H69" i="1"/>
  <c r="J69" i="1"/>
  <c r="L69" i="1"/>
  <c r="N69" i="1"/>
  <c r="P69" i="1"/>
  <c r="R69" i="1"/>
  <c r="T69" i="1"/>
  <c r="V69" i="1"/>
  <c r="X69" i="1"/>
  <c r="C69" i="1"/>
  <c r="E105" i="1"/>
  <c r="G105" i="1" s="1"/>
  <c r="I105" i="1" s="1"/>
  <c r="K105" i="1" s="1"/>
  <c r="M105" i="1" s="1"/>
  <c r="O105" i="1" s="1"/>
  <c r="Q105" i="1" s="1"/>
  <c r="S105" i="1" s="1"/>
  <c r="U105" i="1" s="1"/>
  <c r="W105" i="1" s="1"/>
  <c r="Y105" i="1" s="1"/>
  <c r="E282" i="1"/>
  <c r="X281" i="1"/>
  <c r="V281" i="1"/>
  <c r="T281" i="1"/>
  <c r="R281" i="1"/>
  <c r="P281" i="1"/>
  <c r="N281" i="1"/>
  <c r="L281" i="1"/>
  <c r="J281" i="1"/>
  <c r="H281" i="1"/>
  <c r="F281" i="1"/>
  <c r="D281" i="1"/>
  <c r="C281" i="1"/>
  <c r="Q278" i="1" l="1"/>
  <c r="S278" i="1" s="1"/>
  <c r="U278" i="1" s="1"/>
  <c r="W278" i="1" s="1"/>
  <c r="U203" i="1"/>
  <c r="U194" i="1" s="1"/>
  <c r="G282" i="1"/>
  <c r="S205" i="1"/>
  <c r="U206" i="1"/>
  <c r="W237" i="1"/>
  <c r="Y238" i="1"/>
  <c r="Y237" i="1" s="1"/>
  <c r="E281" i="1"/>
  <c r="G281" i="1" s="1"/>
  <c r="I281" i="1" s="1"/>
  <c r="K281" i="1" s="1"/>
  <c r="M281" i="1" s="1"/>
  <c r="O281" i="1" s="1"/>
  <c r="Q281" i="1" s="1"/>
  <c r="E92" i="1"/>
  <c r="G92" i="1" s="1"/>
  <c r="I92" i="1" s="1"/>
  <c r="K92" i="1" s="1"/>
  <c r="M92" i="1" s="1"/>
  <c r="O92" i="1" s="1"/>
  <c r="Q92" i="1" s="1"/>
  <c r="S92" i="1" s="1"/>
  <c r="U92" i="1" s="1"/>
  <c r="W92" i="1" s="1"/>
  <c r="Y92" i="1" s="1"/>
  <c r="E183" i="1"/>
  <c r="G183" i="1" s="1"/>
  <c r="I183" i="1" s="1"/>
  <c r="K183" i="1" s="1"/>
  <c r="M183" i="1" s="1"/>
  <c r="O183" i="1" s="1"/>
  <c r="Q183" i="1" s="1"/>
  <c r="S183" i="1" s="1"/>
  <c r="U183" i="1" s="1"/>
  <c r="W183" i="1" s="1"/>
  <c r="Y183" i="1" s="1"/>
  <c r="F182" i="1"/>
  <c r="H182" i="1"/>
  <c r="J182" i="1"/>
  <c r="L182" i="1"/>
  <c r="N182" i="1"/>
  <c r="P182" i="1"/>
  <c r="R182" i="1"/>
  <c r="T182" i="1"/>
  <c r="V182" i="1"/>
  <c r="X182" i="1"/>
  <c r="D182" i="1"/>
  <c r="W203" i="1" l="1"/>
  <c r="W194" i="1" s="1"/>
  <c r="I282" i="1"/>
  <c r="K282" i="1" s="1"/>
  <c r="S281" i="1"/>
  <c r="U205" i="1"/>
  <c r="W206" i="1"/>
  <c r="E80" i="1"/>
  <c r="G80" i="1" s="1"/>
  <c r="E81" i="1"/>
  <c r="G81" i="1" s="1"/>
  <c r="I81" i="1" s="1"/>
  <c r="K81" i="1" s="1"/>
  <c r="M81" i="1" s="1"/>
  <c r="O81" i="1" s="1"/>
  <c r="Q81" i="1" s="1"/>
  <c r="S81" i="1" s="1"/>
  <c r="E82" i="1"/>
  <c r="G82" i="1" s="1"/>
  <c r="I82" i="1" s="1"/>
  <c r="E83" i="1"/>
  <c r="G83" i="1" s="1"/>
  <c r="I83" i="1" s="1"/>
  <c r="K83" i="1" s="1"/>
  <c r="M83" i="1" s="1"/>
  <c r="O83" i="1" s="1"/>
  <c r="Q83" i="1" s="1"/>
  <c r="S83" i="1" s="1"/>
  <c r="E84" i="1"/>
  <c r="G84" i="1" s="1"/>
  <c r="I84" i="1" s="1"/>
  <c r="K84" i="1" s="1"/>
  <c r="M84" i="1" s="1"/>
  <c r="O84" i="1" s="1"/>
  <c r="Q84" i="1" s="1"/>
  <c r="S84" i="1" s="1"/>
  <c r="U84" i="1" s="1"/>
  <c r="E88" i="1"/>
  <c r="E89" i="1"/>
  <c r="G89" i="1" s="1"/>
  <c r="I89" i="1" s="1"/>
  <c r="K89" i="1" s="1"/>
  <c r="M89" i="1" s="1"/>
  <c r="O89" i="1" s="1"/>
  <c r="Q89" i="1" s="1"/>
  <c r="S89" i="1" s="1"/>
  <c r="E97" i="1"/>
  <c r="G97" i="1" s="1"/>
  <c r="I97" i="1" s="1"/>
  <c r="K97" i="1" s="1"/>
  <c r="E112" i="1"/>
  <c r="D79" i="1"/>
  <c r="F79" i="1"/>
  <c r="H79" i="1"/>
  <c r="J79" i="1"/>
  <c r="L79" i="1"/>
  <c r="N79" i="1"/>
  <c r="P79" i="1"/>
  <c r="R79" i="1"/>
  <c r="R74" i="1" s="1"/>
  <c r="T79" i="1"/>
  <c r="V79" i="1"/>
  <c r="X79" i="1"/>
  <c r="X74" i="1" s="1"/>
  <c r="C79" i="1"/>
  <c r="G146" i="1"/>
  <c r="E72" i="1"/>
  <c r="G72" i="1" s="1"/>
  <c r="I72" i="1" s="1"/>
  <c r="K72" i="1" s="1"/>
  <c r="M72" i="1" s="1"/>
  <c r="O72" i="1" s="1"/>
  <c r="E70" i="1"/>
  <c r="G70" i="1" s="1"/>
  <c r="E131" i="1"/>
  <c r="G131" i="1" s="1"/>
  <c r="I131" i="1" s="1"/>
  <c r="K131" i="1" s="1"/>
  <c r="M131" i="1" s="1"/>
  <c r="O131" i="1" s="1"/>
  <c r="Q131" i="1" s="1"/>
  <c r="S131" i="1" s="1"/>
  <c r="U131" i="1" s="1"/>
  <c r="W131" i="1" s="1"/>
  <c r="Y131" i="1" s="1"/>
  <c r="X130" i="1"/>
  <c r="V130" i="1"/>
  <c r="T130" i="1"/>
  <c r="R130" i="1"/>
  <c r="P130" i="1"/>
  <c r="N130" i="1"/>
  <c r="L130" i="1"/>
  <c r="J130" i="1"/>
  <c r="H130" i="1"/>
  <c r="F130" i="1"/>
  <c r="D130" i="1"/>
  <c r="C130" i="1"/>
  <c r="E95" i="1"/>
  <c r="C182" i="1"/>
  <c r="E184" i="1"/>
  <c r="E308" i="1"/>
  <c r="G308" i="1" s="1"/>
  <c r="P248" i="1"/>
  <c r="N248" i="1"/>
  <c r="H248" i="1"/>
  <c r="F248" i="1"/>
  <c r="C248" i="1"/>
  <c r="E111" i="1" l="1"/>
  <c r="G95" i="1"/>
  <c r="Y203" i="1"/>
  <c r="Y194" i="1" s="1"/>
  <c r="M282" i="1"/>
  <c r="I146" i="1"/>
  <c r="G145" i="1"/>
  <c r="U281" i="1"/>
  <c r="U83" i="1"/>
  <c r="W83" i="1" s="1"/>
  <c r="Y83" i="1" s="1"/>
  <c r="U81" i="1"/>
  <c r="W81" i="1" s="1"/>
  <c r="Y81" i="1" s="1"/>
  <c r="U89" i="1"/>
  <c r="W89" i="1" s="1"/>
  <c r="Y89" i="1" s="1"/>
  <c r="M97" i="1"/>
  <c r="O97" i="1" s="1"/>
  <c r="Q97" i="1" s="1"/>
  <c r="S97" i="1" s="1"/>
  <c r="U97" i="1" s="1"/>
  <c r="W97" i="1" s="1"/>
  <c r="Y97" i="1" s="1"/>
  <c r="Q72" i="1"/>
  <c r="W84" i="1"/>
  <c r="Y84" i="1" s="1"/>
  <c r="I308" i="1"/>
  <c r="K308" i="1" s="1"/>
  <c r="C74" i="1"/>
  <c r="K82" i="1"/>
  <c r="M82" i="1" s="1"/>
  <c r="O82" i="1" s="1"/>
  <c r="Q82" i="1" s="1"/>
  <c r="S82" i="1" s="1"/>
  <c r="I80" i="1"/>
  <c r="K80" i="1" s="1"/>
  <c r="E341" i="1"/>
  <c r="E338" i="1" s="1"/>
  <c r="W205" i="1"/>
  <c r="Y206" i="1"/>
  <c r="Y205" i="1" s="1"/>
  <c r="E87" i="1"/>
  <c r="T74" i="1"/>
  <c r="P74" i="1"/>
  <c r="L74" i="1"/>
  <c r="H74" i="1"/>
  <c r="V74" i="1"/>
  <c r="N74" i="1"/>
  <c r="J74" i="1"/>
  <c r="F74" i="1"/>
  <c r="G88" i="1"/>
  <c r="G87" i="1" s="1"/>
  <c r="E249" i="1"/>
  <c r="G249" i="1" s="1"/>
  <c r="I249" i="1" s="1"/>
  <c r="E130" i="1"/>
  <c r="G130" i="1" s="1"/>
  <c r="I130" i="1" s="1"/>
  <c r="K130" i="1" s="1"/>
  <c r="G112" i="1"/>
  <c r="E182" i="1"/>
  <c r="G184" i="1"/>
  <c r="E79" i="1"/>
  <c r="G79" i="1" s="1"/>
  <c r="I70" i="1"/>
  <c r="G69" i="1"/>
  <c r="E76" i="1"/>
  <c r="E75" i="1" s="1"/>
  <c r="E69" i="1"/>
  <c r="E94" i="1"/>
  <c r="E93" i="1" s="1"/>
  <c r="G341" i="1"/>
  <c r="E248" i="1"/>
  <c r="E264" i="1"/>
  <c r="G22" i="1"/>
  <c r="N9" i="1"/>
  <c r="L9" i="1"/>
  <c r="H9" i="1"/>
  <c r="F9" i="1"/>
  <c r="E12" i="1"/>
  <c r="D9" i="1"/>
  <c r="E9" i="1" s="1"/>
  <c r="X5" i="1"/>
  <c r="X347" i="1" s="1"/>
  <c r="V5" i="1"/>
  <c r="T5" i="1"/>
  <c r="R5" i="1"/>
  <c r="R347" i="1" s="1"/>
  <c r="P5" i="1"/>
  <c r="N5" i="1"/>
  <c r="L5" i="1"/>
  <c r="J5" i="1"/>
  <c r="H5" i="1"/>
  <c r="F5" i="1"/>
  <c r="E7" i="1"/>
  <c r="E6" i="1"/>
  <c r="D5" i="1"/>
  <c r="C5" i="1"/>
  <c r="V347" i="1" l="1"/>
  <c r="L347" i="1"/>
  <c r="T347" i="1"/>
  <c r="P347" i="1"/>
  <c r="M130" i="1"/>
  <c r="O130" i="1" s="1"/>
  <c r="Q130" i="1" s="1"/>
  <c r="S130" i="1" s="1"/>
  <c r="U130" i="1" s="1"/>
  <c r="W130" i="1" s="1"/>
  <c r="Y130" i="1" s="1"/>
  <c r="J347" i="1"/>
  <c r="H347" i="1"/>
  <c r="N347" i="1"/>
  <c r="G111" i="1"/>
  <c r="F347" i="1"/>
  <c r="C347" i="1"/>
  <c r="K249" i="1"/>
  <c r="M249" i="1" s="1"/>
  <c r="O249" i="1" s="1"/>
  <c r="Q249" i="1" s="1"/>
  <c r="G9" i="1"/>
  <c r="I9" i="1" s="1"/>
  <c r="K9" i="1" s="1"/>
  <c r="M9" i="1" s="1"/>
  <c r="O9" i="1" s="1"/>
  <c r="Q9" i="1" s="1"/>
  <c r="S9" i="1" s="1"/>
  <c r="U9" i="1" s="1"/>
  <c r="G76" i="1"/>
  <c r="G75" i="1" s="1"/>
  <c r="I95" i="1"/>
  <c r="G248" i="1"/>
  <c r="I248" i="1" s="1"/>
  <c r="K248" i="1" s="1"/>
  <c r="M248" i="1" s="1"/>
  <c r="O282" i="1"/>
  <c r="E263" i="1"/>
  <c r="E260" i="1" s="1"/>
  <c r="G7" i="1"/>
  <c r="G12" i="1"/>
  <c r="K146" i="1"/>
  <c r="I145" i="1"/>
  <c r="W281" i="1"/>
  <c r="U82" i="1"/>
  <c r="W82" i="1" s="1"/>
  <c r="Y82" i="1" s="1"/>
  <c r="G6" i="1"/>
  <c r="S72" i="1"/>
  <c r="U72" i="1" s="1"/>
  <c r="M308" i="1"/>
  <c r="M80" i="1"/>
  <c r="O80" i="1" s="1"/>
  <c r="D74" i="1"/>
  <c r="D347" i="1" s="1"/>
  <c r="G338" i="1"/>
  <c r="I79" i="1"/>
  <c r="I88" i="1"/>
  <c r="I87" i="1" s="1"/>
  <c r="I341" i="1"/>
  <c r="I112" i="1"/>
  <c r="I111" i="1" s="1"/>
  <c r="G264" i="1"/>
  <c r="I184" i="1"/>
  <c r="G182" i="1"/>
  <c r="G94" i="1"/>
  <c r="G93" i="1" s="1"/>
  <c r="E74" i="1"/>
  <c r="K70" i="1"/>
  <c r="I69" i="1"/>
  <c r="W9" i="1" l="1"/>
  <c r="Y9" i="1" s="1"/>
  <c r="K95" i="1"/>
  <c r="M95" i="1" s="1"/>
  <c r="O95" i="1" s="1"/>
  <c r="Q95" i="1" s="1"/>
  <c r="S95" i="1" s="1"/>
  <c r="U95" i="1" s="1"/>
  <c r="W95" i="1" s="1"/>
  <c r="Y95" i="1" s="1"/>
  <c r="Q282" i="1"/>
  <c r="I12" i="1"/>
  <c r="G263" i="1"/>
  <c r="G260" i="1" s="1"/>
  <c r="I7" i="1"/>
  <c r="K145" i="1"/>
  <c r="M146" i="1"/>
  <c r="I22" i="1"/>
  <c r="S249" i="1"/>
  <c r="U249" i="1" s="1"/>
  <c r="O308" i="1"/>
  <c r="I6" i="1"/>
  <c r="Q80" i="1"/>
  <c r="I338" i="1"/>
  <c r="K79" i="1"/>
  <c r="K88" i="1"/>
  <c r="K87" i="1" s="1"/>
  <c r="K341" i="1"/>
  <c r="K112" i="1"/>
  <c r="I264" i="1"/>
  <c r="K184" i="1"/>
  <c r="I182" i="1"/>
  <c r="G74" i="1"/>
  <c r="I76" i="1"/>
  <c r="I75" i="1" s="1"/>
  <c r="M70" i="1"/>
  <c r="K69" i="1"/>
  <c r="I94" i="1"/>
  <c r="I93" i="1" s="1"/>
  <c r="O248" i="1" l="1"/>
  <c r="Q248" i="1" s="1"/>
  <c r="S248" i="1" s="1"/>
  <c r="U248" i="1" s="1"/>
  <c r="K111" i="1"/>
  <c r="S282" i="1"/>
  <c r="K12" i="1"/>
  <c r="I263" i="1"/>
  <c r="I260" i="1" s="1"/>
  <c r="K7" i="1"/>
  <c r="M145" i="1"/>
  <c r="O146" i="1"/>
  <c r="O145" i="1" s="1"/>
  <c r="K22" i="1"/>
  <c r="W249" i="1"/>
  <c r="Y249" i="1" s="1"/>
  <c r="Q308" i="1"/>
  <c r="K6" i="1"/>
  <c r="W72" i="1"/>
  <c r="S80" i="1"/>
  <c r="K338" i="1"/>
  <c r="M79" i="1"/>
  <c r="M88" i="1"/>
  <c r="M87" i="1" s="1"/>
  <c r="M341" i="1"/>
  <c r="M112" i="1"/>
  <c r="K264" i="1"/>
  <c r="K263" i="1" s="1"/>
  <c r="M184" i="1"/>
  <c r="K182" i="1"/>
  <c r="I74" i="1"/>
  <c r="K76" i="1"/>
  <c r="K75" i="1" s="1"/>
  <c r="K94" i="1"/>
  <c r="K93" i="1" s="1"/>
  <c r="O70" i="1"/>
  <c r="M69" i="1"/>
  <c r="M111" i="1" l="1"/>
  <c r="W248" i="1"/>
  <c r="U282" i="1"/>
  <c r="M12" i="1"/>
  <c r="M7" i="1"/>
  <c r="Q146" i="1"/>
  <c r="M22" i="1"/>
  <c r="M76" i="1"/>
  <c r="M75" i="1" s="1"/>
  <c r="K74" i="1"/>
  <c r="U80" i="1"/>
  <c r="S308" i="1"/>
  <c r="M6" i="1"/>
  <c r="M264" i="1"/>
  <c r="M263" i="1" s="1"/>
  <c r="Y72" i="1"/>
  <c r="M338" i="1"/>
  <c r="O79" i="1"/>
  <c r="O88" i="1"/>
  <c r="O87" i="1" s="1"/>
  <c r="O341" i="1"/>
  <c r="O112" i="1"/>
  <c r="O184" i="1"/>
  <c r="M182" i="1"/>
  <c r="Q70" i="1"/>
  <c r="O69" i="1"/>
  <c r="M94" i="1"/>
  <c r="M93" i="1" s="1"/>
  <c r="M74" i="1" l="1"/>
  <c r="O111" i="1"/>
  <c r="Y248" i="1"/>
  <c r="W282" i="1"/>
  <c r="O12" i="1"/>
  <c r="O6" i="1"/>
  <c r="O7" i="1"/>
  <c r="S146" i="1"/>
  <c r="Q145" i="1"/>
  <c r="O22" i="1"/>
  <c r="K260" i="1"/>
  <c r="U308" i="1"/>
  <c r="Q31" i="1"/>
  <c r="Q23" i="1"/>
  <c r="O338" i="1"/>
  <c r="W80" i="1"/>
  <c r="M260" i="1"/>
  <c r="Q79" i="1"/>
  <c r="Q88" i="1"/>
  <c r="Q87" i="1" s="1"/>
  <c r="Q341" i="1"/>
  <c r="Q112" i="1"/>
  <c r="Q111" i="1" s="1"/>
  <c r="O264" i="1"/>
  <c r="Q184" i="1"/>
  <c r="O182" i="1"/>
  <c r="O76" i="1"/>
  <c r="O75" i="1" s="1"/>
  <c r="O94" i="1"/>
  <c r="O93" i="1" s="1"/>
  <c r="S70" i="1"/>
  <c r="Q69" i="1"/>
  <c r="O74" i="1" l="1"/>
  <c r="Q6" i="1"/>
  <c r="Y282" i="1"/>
  <c r="O263" i="1"/>
  <c r="O260" i="1" s="1"/>
  <c r="Q7" i="1"/>
  <c r="S7" i="1" s="1"/>
  <c r="U7" i="1" s="1"/>
  <c r="W7" i="1" s="1"/>
  <c r="U146" i="1"/>
  <c r="U145" i="1" s="1"/>
  <c r="S145" i="1"/>
  <c r="Q22" i="1"/>
  <c r="W308" i="1"/>
  <c r="S23" i="1"/>
  <c r="S31" i="1"/>
  <c r="Y80" i="1"/>
  <c r="Q338" i="1"/>
  <c r="S79" i="1"/>
  <c r="S88" i="1"/>
  <c r="S112" i="1"/>
  <c r="S111" i="1" s="1"/>
  <c r="Q264" i="1"/>
  <c r="S184" i="1"/>
  <c r="Q182" i="1"/>
  <c r="Q76" i="1"/>
  <c r="Q75" i="1" s="1"/>
  <c r="U70" i="1"/>
  <c r="S69" i="1"/>
  <c r="Q94" i="1"/>
  <c r="Q93" i="1" s="1"/>
  <c r="S12" i="1" l="1"/>
  <c r="S6" i="1"/>
  <c r="U6" i="1" s="1"/>
  <c r="Y7" i="1"/>
  <c r="Y281" i="1"/>
  <c r="Q263" i="1"/>
  <c r="W146" i="1"/>
  <c r="S22" i="1"/>
  <c r="Q74" i="1"/>
  <c r="S87" i="1"/>
  <c r="U88" i="1"/>
  <c r="U87" i="1" s="1"/>
  <c r="Y308" i="1"/>
  <c r="U23" i="1"/>
  <c r="U31" i="1"/>
  <c r="S338" i="1"/>
  <c r="U79" i="1"/>
  <c r="U341" i="1"/>
  <c r="U112" i="1"/>
  <c r="U111" i="1" s="1"/>
  <c r="S264" i="1"/>
  <c r="U184" i="1"/>
  <c r="S182" i="1"/>
  <c r="S76" i="1"/>
  <c r="S75" i="1" s="1"/>
  <c r="S94" i="1"/>
  <c r="S93" i="1" s="1"/>
  <c r="W70" i="1"/>
  <c r="U69" i="1"/>
  <c r="W145" i="1" l="1"/>
  <c r="Y146" i="1"/>
  <c r="Y145" i="1" s="1"/>
  <c r="Y144" i="1" s="1"/>
  <c r="U12" i="1"/>
  <c r="Q260" i="1"/>
  <c r="S263" i="1"/>
  <c r="S260" i="1" s="1"/>
  <c r="U22" i="1"/>
  <c r="W6" i="1"/>
  <c r="W23" i="1"/>
  <c r="Y23" i="1" s="1"/>
  <c r="W31" i="1"/>
  <c r="U338" i="1"/>
  <c r="W79" i="1"/>
  <c r="W88" i="1"/>
  <c r="W87" i="1" s="1"/>
  <c r="W341" i="1"/>
  <c r="W112" i="1"/>
  <c r="W111" i="1" s="1"/>
  <c r="U264" i="1"/>
  <c r="U263" i="1" s="1"/>
  <c r="W184" i="1"/>
  <c r="U182" i="1"/>
  <c r="U76" i="1"/>
  <c r="U75" i="1" s="1"/>
  <c r="Y70" i="1"/>
  <c r="W69" i="1"/>
  <c r="U94" i="1"/>
  <c r="U93" i="1" s="1"/>
  <c r="W12" i="1"/>
  <c r="Y12" i="1" s="1"/>
  <c r="W22" i="1" l="1"/>
  <c r="U74" i="1"/>
  <c r="Y31" i="1"/>
  <c r="Y6" i="1"/>
  <c r="Y69" i="1"/>
  <c r="W338" i="1"/>
  <c r="U260" i="1"/>
  <c r="S74" i="1"/>
  <c r="Y79" i="1"/>
  <c r="Y88" i="1"/>
  <c r="Y87" i="1" s="1"/>
  <c r="Y341" i="1"/>
  <c r="Y112" i="1"/>
  <c r="Y111" i="1" s="1"/>
  <c r="W264" i="1"/>
  <c r="Y184" i="1"/>
  <c r="Y182" i="1" s="1"/>
  <c r="W182" i="1"/>
  <c r="W76" i="1"/>
  <c r="W75" i="1" s="1"/>
  <c r="W94" i="1"/>
  <c r="W93" i="1" s="1"/>
  <c r="W263" i="1" l="1"/>
  <c r="W260" i="1" s="1"/>
  <c r="Y22" i="1"/>
  <c r="W74" i="1"/>
  <c r="Y5" i="1"/>
  <c r="Y338" i="1"/>
  <c r="Y264" i="1"/>
  <c r="Y76" i="1"/>
  <c r="Y75" i="1" s="1"/>
  <c r="Y94" i="1"/>
  <c r="Y93" i="1" s="1"/>
  <c r="Y263" i="1" l="1"/>
  <c r="Y260" i="1" s="1"/>
  <c r="Y74" i="1" l="1"/>
  <c r="Y347" i="1" s="1"/>
  <c r="E5" i="1"/>
  <c r="E347" i="1" s="1"/>
  <c r="G5" i="1" l="1"/>
  <c r="G347" i="1" s="1"/>
  <c r="I5" i="1" l="1"/>
  <c r="I347" i="1" s="1"/>
  <c r="K5" i="1" l="1"/>
  <c r="K347" i="1" s="1"/>
  <c r="M5" i="1" l="1"/>
  <c r="M347" i="1" s="1"/>
  <c r="O5" i="1" l="1"/>
  <c r="O347" i="1" s="1"/>
  <c r="Q5" i="1" l="1"/>
  <c r="Q347" i="1" s="1"/>
  <c r="S5" i="1" l="1"/>
  <c r="S347" i="1" s="1"/>
  <c r="U5" i="1" l="1"/>
  <c r="U347" i="1" s="1"/>
  <c r="W5" i="1" l="1"/>
  <c r="W347" i="1" s="1"/>
  <c r="W107" i="1" l="1"/>
  <c r="Y107" i="1"/>
  <c r="E33" i="1"/>
  <c r="U107" i="1"/>
  <c r="C33" i="1"/>
  <c r="D33" i="1"/>
  <c r="S107" i="1"/>
</calcChain>
</file>

<file path=xl/comments1.xml><?xml version="1.0" encoding="utf-8"?>
<comments xmlns="http://schemas.openxmlformats.org/spreadsheetml/2006/main">
  <authors>
    <author>Автор</author>
  </authors>
  <commentLis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<sst xmlns="http://schemas.openxmlformats.org/spreadsheetml/2006/main" count="338" uniqueCount="223">
  <si>
    <t>Наименование</t>
  </si>
  <si>
    <t>Раздел</t>
  </si>
  <si>
    <t>январь</t>
  </si>
  <si>
    <t>КОСГУ</t>
  </si>
  <si>
    <t>февраль</t>
  </si>
  <si>
    <t>с нач. года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</si>
  <si>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</si>
  <si>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</si>
  <si>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</si>
  <si>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</si>
  <si>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</si>
  <si>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</si>
  <si>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</si>
  <si>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</si>
  <si>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</si>
  <si>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</si>
  <si>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Раздел </t>
  </si>
  <si>
    <t>Заработная плата</t>
  </si>
  <si>
    <t>Суточные</t>
  </si>
  <si>
    <t>Страховые взносы</t>
  </si>
  <si>
    <t>0102 9018025 122 (Глава)</t>
  </si>
  <si>
    <t>Уличное освещение</t>
  </si>
  <si>
    <t>Электроэнергия</t>
  </si>
  <si>
    <t xml:space="preserve">Всего </t>
  </si>
  <si>
    <t>Установка ОДПУ по тепловой энергии</t>
  </si>
  <si>
    <t>Текущие ремонты и тех. обслуживание</t>
  </si>
  <si>
    <t>Охрана общественного порядка</t>
  </si>
  <si>
    <t>Расчистка полигона от ТБО</t>
  </si>
  <si>
    <t>0314 0158205 244 (Профилактика терроризма)</t>
  </si>
  <si>
    <t>Итого 223</t>
  </si>
  <si>
    <t>Итого 225</t>
  </si>
  <si>
    <t>Итого 226</t>
  </si>
  <si>
    <t>Итого 340</t>
  </si>
  <si>
    <t>Итого 221</t>
  </si>
  <si>
    <t>Обслуживание системы видеонаблюдения</t>
  </si>
  <si>
    <t>226</t>
  </si>
  <si>
    <t>ХВС, ГВС, Водоотведение (Администрация) №3368</t>
  </si>
  <si>
    <t>Тепловая энергия (Администрация) №3347</t>
  </si>
  <si>
    <t>Содержание дорог в зимний период</t>
  </si>
  <si>
    <t>Содержание дорог в весенний период</t>
  </si>
  <si>
    <t>Канцелярские товары</t>
  </si>
  <si>
    <t>Итого 310</t>
  </si>
  <si>
    <t>Вывоз мусора трактором МТЗ-82</t>
  </si>
  <si>
    <t>Итого 224</t>
  </si>
  <si>
    <t>Техническое обслуживание пожарной сигнализации</t>
  </si>
  <si>
    <t>Знаки дорожные</t>
  </si>
  <si>
    <t>Монтаж знаков дорожных</t>
  </si>
  <si>
    <t>221</t>
  </si>
  <si>
    <t>ОАО "Ростелеком" (услуги связи)</t>
  </si>
  <si>
    <t>Хозяйственные и строительные товары</t>
  </si>
  <si>
    <t>Горизонтальная дорожная разметка</t>
  </si>
  <si>
    <t>Итого 222</t>
  </si>
  <si>
    <t>Поставка малых архитектурных форм</t>
  </si>
  <si>
    <t>ОАО "Ростелеком"Услуги связи</t>
  </si>
  <si>
    <t>ООО "Росгосстрах"Страховка автомобиля</t>
  </si>
  <si>
    <t>ОАО "Ростелеком" Услуги связи</t>
  </si>
  <si>
    <t>Целевой взнос в Совет МО</t>
  </si>
  <si>
    <t>Ремонт колонок в Поначево</t>
  </si>
  <si>
    <t>Содержание дорог в осенне-зимний период</t>
  </si>
  <si>
    <t>Очистка спортивного катка</t>
  </si>
  <si>
    <t>Подготовка и заливка спортивного катка</t>
  </si>
  <si>
    <t>Содержание ул.дор сети с.Поначево</t>
  </si>
  <si>
    <t>Тепловая энергия (Гараж) №3008</t>
  </si>
  <si>
    <t>Изготовление и регистр. Серт ключа</t>
  </si>
  <si>
    <t>Итого 290</t>
  </si>
  <si>
    <t>Очистка канав водоотведения</t>
  </si>
  <si>
    <t>0503 0130081030 244 (Уличное освещение)</t>
  </si>
  <si>
    <t>0104 9010080210 244 (Штат)</t>
  </si>
  <si>
    <t>Приобретение программы СБиС</t>
  </si>
  <si>
    <t>0409 0160082030 244 (Содержание дорог)</t>
  </si>
  <si>
    <t>0503 0130081130 244 (Уличное освещение)</t>
  </si>
  <si>
    <t>0503 0110081160 244 (Благоустройство)</t>
  </si>
  <si>
    <t>0113 9010080230 244 (Прочие)</t>
  </si>
  <si>
    <t>Содержание сетей улиного освещения,Замена ламп</t>
  </si>
  <si>
    <t>Больничный лист за счет работодателя</t>
  </si>
  <si>
    <t>Расчистка заходов пешеходных дорог</t>
  </si>
  <si>
    <t>0113 9010075140 244 (Административная комиссия)</t>
  </si>
  <si>
    <t>0801 0210080640 244 (Праздничные мероприятия)</t>
  </si>
  <si>
    <t>Пени по страховым взносам</t>
  </si>
  <si>
    <t>Администрация поселка Большая Ирба</t>
  </si>
  <si>
    <t>0310 0140074120 244 (Пожарная безопасность)</t>
  </si>
  <si>
    <t xml:space="preserve">Устройство минер. защитных против. полос </t>
  </si>
  <si>
    <t>0310 01400S4120 244 (Пожарная безопасность)</t>
  </si>
  <si>
    <t>Нанесение горизонтальной разметки</t>
  </si>
  <si>
    <t>0113 9010080220 853 (Членские взносы)</t>
  </si>
  <si>
    <t>Ремонт покрытий автомобильный дорог</t>
  </si>
  <si>
    <t>Подарочные наборы (Пауэлифтинг)</t>
  </si>
  <si>
    <t>225</t>
  </si>
  <si>
    <t>Асфальтобетонная вырубка</t>
  </si>
  <si>
    <t>0203 9020051180 244 (ВУС)</t>
  </si>
  <si>
    <t>Услуги по доставке до мест захоронения</t>
  </si>
  <si>
    <t>222</t>
  </si>
  <si>
    <t>0409 0120082130 244 (Проект дорожного движения)</t>
  </si>
  <si>
    <t>0412 0110083090 244 (Землеустройство)</t>
  </si>
  <si>
    <t>0104 9010080210 122 (Штат)</t>
  </si>
  <si>
    <t>0102 9010080250 120  (Глава)</t>
  </si>
  <si>
    <t>0104 9010080210 120 (МУНИЦИПАЛЫ)</t>
  </si>
  <si>
    <t>0104 9010080240 120 (ТАРИФНИКИ)</t>
  </si>
  <si>
    <t>Больничный лист за счет ФСС</t>
  </si>
  <si>
    <t>0909 01100S5550 244 (Софин. акарицидная обработка)</t>
  </si>
  <si>
    <t>Энтомологическое обследование</t>
  </si>
  <si>
    <t>0409 0160081020 244 (Содержание дорог) акцизы</t>
  </si>
  <si>
    <t>0409 0160075080 244 (Содержание дорог) краевые</t>
  </si>
  <si>
    <t>0409 01600S5080 244 (Софинансирование дорог)</t>
  </si>
  <si>
    <t>0104 9010080210 853 (Прочие налоги, сборы)</t>
  </si>
  <si>
    <t>Ремонт, расчистка подъезда к водоисточникам</t>
  </si>
  <si>
    <t>0503 0110083570 244 (Благоустройство)</t>
  </si>
  <si>
    <t>0104 9010010210 120 (МРОТ краевые)</t>
  </si>
  <si>
    <t>0104 9010012210 120 (МРОТ местный)</t>
  </si>
  <si>
    <t>0909 0110075550 244 (Акарицидная обработка)</t>
  </si>
  <si>
    <t>1105 0220080810 244 (Спортивные мероприятия)</t>
  </si>
  <si>
    <t>0503 0130085020 244 (Энергосбережение)</t>
  </si>
  <si>
    <t>Грейдирование дорог в летний период</t>
  </si>
  <si>
    <t>Пособия по уходу за ребенком до 1,5 лет</t>
  </si>
  <si>
    <t>Исполнительный лист (Лукьянова Е.И.)</t>
  </si>
  <si>
    <t>Исправительные работы (Чайка Р.Л.)</t>
  </si>
  <si>
    <t>Больничный лист за счет работадателя</t>
  </si>
  <si>
    <t>Больничный за счет ФСС</t>
  </si>
  <si>
    <t>Ремонт автомобильных дорог</t>
  </si>
  <si>
    <t>0203 9020051180 120 (ВУС)</t>
  </si>
  <si>
    <t>0503 0110081150 244 (Содержание мест захоронения)</t>
  </si>
  <si>
    <t>земельный контроль</t>
  </si>
  <si>
    <r>
      <rPr>
        <b/>
        <sz val="11"/>
        <color theme="1"/>
        <rFont val="Times New Roman"/>
        <family val="1"/>
        <charset val="204"/>
      </rPr>
      <t xml:space="preserve">0502 0110080250 243 </t>
    </r>
    <r>
      <rPr>
        <sz val="11"/>
        <color theme="1"/>
        <rFont val="Times New Roman"/>
        <family val="1"/>
        <charset val="204"/>
      </rPr>
      <t>Ремонт кольцевого водопров</t>
    </r>
  </si>
  <si>
    <t>Проживание</t>
  </si>
  <si>
    <t>Проезд поездом, автобусом</t>
  </si>
  <si>
    <t xml:space="preserve">Аренда Оборудование ONT (для интернет) </t>
  </si>
  <si>
    <t>Тепловая энергия (Муницип имущество 16 дом)</t>
  </si>
  <si>
    <t>Монтаж, демонтаж новогодней елки</t>
  </si>
  <si>
    <t>Акарицидная обработка от клещей</t>
  </si>
  <si>
    <t>приобретение товара (светодиодные светильники)</t>
  </si>
  <si>
    <t>Плата за загрязнения окружающей среды</t>
  </si>
  <si>
    <t>Охранные услуги  администрации(ПЦН)</t>
  </si>
  <si>
    <t>Профилактика и информац.сопровождение сайта</t>
  </si>
  <si>
    <t>Семинары, Обучение сотрудников</t>
  </si>
  <si>
    <t>Услуги Почты России</t>
  </si>
  <si>
    <t>Подарочные наборы(Лыжня России)</t>
  </si>
  <si>
    <t>ХВС,  Водоотведение (Администрация) №3368</t>
  </si>
  <si>
    <t>ХВС,  Водоотведение (Гараж) №3369</t>
  </si>
  <si>
    <t>Отсыпка и планировка дорог в осенний период</t>
  </si>
  <si>
    <t>Единовременное пособие при рождении ребенка</t>
  </si>
  <si>
    <t>Дератизация открытой обработки кладбища</t>
  </si>
  <si>
    <t>Устройство незамерзающих прорубей</t>
  </si>
  <si>
    <t>Ремонт пожарной сигнализации</t>
  </si>
  <si>
    <t>Ремонт мемориала погибшим войнам,стелы</t>
  </si>
  <si>
    <t>Монтаж охранной сигнализации</t>
  </si>
  <si>
    <t>изготовление снежных фигур</t>
  </si>
  <si>
    <t>0102 9010010470 120 (Глава) КРАЕВЫЕ</t>
  </si>
  <si>
    <t>ремонт уличного освещения</t>
  </si>
  <si>
    <t>содержание мест захоронения</t>
  </si>
  <si>
    <t>Пенсия за выслугу лет</t>
  </si>
  <si>
    <t>0104 9010010470 120 (МУНИЦИПАЛЫ) КРАЕВЫЕ</t>
  </si>
  <si>
    <t>0104 9110010470 120 (ТАРИФНИКИ) КРАЕВЫЕ</t>
  </si>
  <si>
    <t>1001 9100081110 312 (Пенсия за выслугу лет)</t>
  </si>
  <si>
    <t>04129040083030540</t>
  </si>
  <si>
    <r>
      <rPr>
        <b/>
        <sz val="11"/>
        <color theme="1"/>
        <rFont val="Times New Roman"/>
        <family val="1"/>
        <charset val="204"/>
      </rPr>
      <t xml:space="preserve">0502 0110080250 244 </t>
    </r>
    <r>
      <rPr>
        <sz val="11"/>
        <color theme="1"/>
        <rFont val="Times New Roman"/>
        <family val="1"/>
        <charset val="204"/>
      </rPr>
      <t>Ремонт  водопров с. Поначево</t>
    </r>
  </si>
  <si>
    <t>Конверты немаркерованные</t>
  </si>
  <si>
    <t>(КонсультантПлюс)(Гарант)</t>
  </si>
  <si>
    <t>Пособия по берем и родам за счет ФСС</t>
  </si>
  <si>
    <t>Пособие ранние сроки беременности</t>
  </si>
  <si>
    <t>Грейдирование дорог в весенний период</t>
  </si>
  <si>
    <t>Очистка дорог от снега, грейдирование дорог</t>
  </si>
  <si>
    <t>0502 0110080250 244 (Коммунальное хозяйство)</t>
  </si>
  <si>
    <t>0409 0160 S50900 243 (Содержание дорог) софин</t>
  </si>
  <si>
    <t>кап. реемонт автодор ул. Ленина, Заречная пгт Б.Ирба</t>
  </si>
  <si>
    <t>Ф/рамки, Банер</t>
  </si>
  <si>
    <t xml:space="preserve">Итого </t>
  </si>
  <si>
    <t>0503 0130081130 244 (Содержание уличного  освещения)</t>
  </si>
  <si>
    <t>на софинансированиеМП формированиеСГС</t>
  </si>
  <si>
    <t>0503 90500L5550 540</t>
  </si>
  <si>
    <t>Проезд автобусом, поездом</t>
  </si>
  <si>
    <t>0104 9010010400 120 (мун 20%)</t>
  </si>
  <si>
    <t>Исполнительный лист (Шестухина АА)</t>
  </si>
  <si>
    <t>хозяйственные товары -Полотенце. Плакаты</t>
  </si>
  <si>
    <t>хозяйственные товары,ведра, лопаты,плакаты</t>
  </si>
  <si>
    <t>0102 9010010400 120 (Глава 20%)</t>
  </si>
  <si>
    <t>огнетушитель</t>
  </si>
  <si>
    <t>Ремонт моста, нанес гориз разм</t>
  </si>
  <si>
    <t>Модернизация компьютера</t>
  </si>
  <si>
    <t>Планировка и подсыпка дорог щебнем, востан профиля</t>
  </si>
  <si>
    <t>Канцелярские товары , кресло мышь компьют</t>
  </si>
  <si>
    <t>Прочистка дренажных труб</t>
  </si>
  <si>
    <r>
      <rPr>
        <b/>
        <sz val="11"/>
        <color theme="1"/>
        <rFont val="Times New Roman"/>
        <family val="1"/>
        <charset val="204"/>
      </rPr>
      <t xml:space="preserve">0502 0110080250 244 </t>
    </r>
    <r>
      <rPr>
        <sz val="11"/>
        <color theme="1"/>
        <rFont val="Times New Roman"/>
        <family val="1"/>
        <charset val="204"/>
      </rPr>
      <t>ремонт водораз колонки Б.Ирба</t>
    </r>
  </si>
  <si>
    <t>расчет экологических платежей за 2017 год, 2018г</t>
  </si>
  <si>
    <t>Пред- после-рейсовый, медицинский осмотр водителя</t>
  </si>
  <si>
    <t>Услуги по закупкам          35000,0</t>
  </si>
  <si>
    <t>ТО и текущие ремонты ,вывоз ТБО  по адр. Ленина5,16</t>
  </si>
  <si>
    <t xml:space="preserve">0409 0160075090 243 (Кап ремонт дорог) </t>
  </si>
  <si>
    <t>0801 9080080620 540 (Передача полном ДК м.б.</t>
  </si>
  <si>
    <r>
      <t>0503 01100R5550 244 комт среда (</t>
    </r>
    <r>
      <rPr>
        <b/>
        <sz val="9"/>
        <color theme="1"/>
        <rFont val="Times New Roman"/>
        <family val="1"/>
        <charset val="204"/>
      </rPr>
      <t>за счет краев т ср-в )</t>
    </r>
  </si>
  <si>
    <r>
      <t>0503 01100R5550 244 комт среда (</t>
    </r>
    <r>
      <rPr>
        <b/>
        <sz val="9"/>
        <color theme="1"/>
        <rFont val="Times New Roman"/>
        <family val="1"/>
        <charset val="204"/>
      </rPr>
      <t>за счет фед ср-в )</t>
    </r>
  </si>
  <si>
    <r>
      <t>0503 01100L5550 244 комт среда (</t>
    </r>
    <r>
      <rPr>
        <b/>
        <sz val="9"/>
        <color theme="1"/>
        <rFont val="Times New Roman"/>
        <family val="1"/>
        <charset val="204"/>
      </rPr>
      <t>за счет собс средств )</t>
    </r>
  </si>
  <si>
    <r>
      <t>0503 01100L5550 244 комт среда (</t>
    </r>
    <r>
      <rPr>
        <b/>
        <sz val="9"/>
        <color theme="1"/>
        <rFont val="Times New Roman"/>
        <family val="1"/>
        <charset val="204"/>
      </rPr>
      <t>за счет средств гражд)</t>
    </r>
  </si>
  <si>
    <t>Административный штраф за</t>
  </si>
  <si>
    <t xml:space="preserve">Ремонт  оргтехники, заправка картриджей </t>
  </si>
  <si>
    <t>Кресло-бюрократ</t>
  </si>
  <si>
    <t>Исполнительский сбор (Лукьянова Е.И.)</t>
  </si>
  <si>
    <t>Кассовые расходы за 2019 год</t>
  </si>
  <si>
    <t>223</t>
  </si>
  <si>
    <t>Обновление Программ 1С  (Фрегат)(Баланс)(Пискунов)</t>
  </si>
  <si>
    <t>Исполнительский сбор по неисполнению решения суда по описанию границ населенного пункта Большая Ирба</t>
  </si>
  <si>
    <t>0104 9010080210 122 ( муниципалы)</t>
  </si>
  <si>
    <t xml:space="preserve">Суточные </t>
  </si>
  <si>
    <t>Проезд</t>
  </si>
  <si>
    <t>Ндфл с б/л за счет работодателя</t>
  </si>
  <si>
    <t>ндфл за счет работ</t>
  </si>
  <si>
    <t xml:space="preserve"> РТК авт. междугор. Соединение</t>
  </si>
  <si>
    <t>ремонты Ленина 3Б</t>
  </si>
  <si>
    <t>Тепловая энергия,  (Ленина 3б,16)</t>
  </si>
  <si>
    <t>противопаводковые мероприятия</t>
  </si>
  <si>
    <t>Оценка имущества, справ и изг техплана</t>
  </si>
  <si>
    <t>0503 90500F5550 540 МБТ передача пол комф среда</t>
  </si>
  <si>
    <t>Городок</t>
  </si>
  <si>
    <t>подотчет Нежид</t>
  </si>
  <si>
    <t>Подарочные наборы и сувениры,</t>
  </si>
  <si>
    <t>размещение бартерного ограждения</t>
  </si>
  <si>
    <t>0409 90400F5550 540 МБТ передача пол комф сред</t>
  </si>
  <si>
    <t>Благоустройство от центра занятости</t>
  </si>
  <si>
    <t>Бензин марки АИ-92, масла</t>
  </si>
  <si>
    <t>Запчасти на автомобиль</t>
  </si>
  <si>
    <t>Канцелярские товары, картр,запчасти к компьютеру</t>
  </si>
  <si>
    <t>Главный бухгалтер</t>
  </si>
  <si>
    <t>С.Р.Бланк</t>
  </si>
  <si>
    <t>Изготовление журналов, заправка картр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</si>
</sst>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b/>
      <sz val="11"/>
      <color rgb="FFFFC000"/>
      <name val="Times New Roman"/>
      <family val="1"/>
      <charset val="204"/>
    </font>
    <font>
      <b/>
      <sz val="11"/>
      <color theme="9" tint="0.59999389629810485"/>
      <name val="Times New Roman"/>
      <family val="1"/>
      <charset val="204"/>
    </font>
    <font>
      <sz val="11"/>
      <color theme="9" tint="0.59999389629810485"/>
      <name val="Times New Roman"/>
      <family val="1"/>
      <charset val="204"/>
    </font>
    <font>
      <sz val="11"/>
      <color theme="9" tint="0.7999816888943144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7FDA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4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/>
    <xf numFmtId="0" fontId="5" fillId="3" borderId="1" xfId="0" applyFont="1" applyFill="1" applyBorder="1"/>
    <xf numFmtId="0" fontId="4" fillId="3" borderId="1" xfId="0" applyFont="1" applyFill="1" applyBorder="1"/>
    <xf numFmtId="2" fontId="5" fillId="4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2" xfId="0" applyFont="1" applyBorder="1"/>
    <xf numFmtId="0" fontId="5" fillId="8" borderId="1" xfId="0" applyFont="1" applyFill="1" applyBorder="1"/>
    <xf numFmtId="0" fontId="4" fillId="8" borderId="1" xfId="0" applyFont="1" applyFill="1" applyBorder="1"/>
    <xf numFmtId="49" fontId="4" fillId="0" borderId="1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right"/>
    </xf>
    <xf numFmtId="0" fontId="4" fillId="11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7" borderId="1" xfId="0" applyFont="1" applyFill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4" fillId="11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/>
    <xf numFmtId="0" fontId="5" fillId="2" borderId="4" xfId="0" applyFont="1" applyFill="1" applyBorder="1" applyAlignment="1"/>
    <xf numFmtId="0" fontId="5" fillId="2" borderId="3" xfId="0" applyFont="1" applyFill="1" applyBorder="1" applyAlignment="1"/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4" borderId="4" xfId="0" applyFont="1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5" fillId="8" borderId="2" xfId="0" applyFont="1" applyFill="1" applyBorder="1" applyAlignment="1"/>
    <xf numFmtId="0" fontId="5" fillId="8" borderId="3" xfId="0" applyFont="1" applyFill="1" applyBorder="1" applyAlignment="1"/>
    <xf numFmtId="0" fontId="5" fillId="8" borderId="4" xfId="0" applyFont="1" applyFill="1" applyBorder="1" applyAlignment="1"/>
    <xf numFmtId="0" fontId="5" fillId="6" borderId="2" xfId="0" applyFont="1" applyFill="1" applyBorder="1" applyAlignment="1"/>
    <xf numFmtId="0" fontId="5" fillId="6" borderId="3" xfId="0" applyFont="1" applyFill="1" applyBorder="1" applyAlignment="1"/>
    <xf numFmtId="0" fontId="5" fillId="6" borderId="4" xfId="0" applyFont="1" applyFill="1" applyBorder="1" applyAlignment="1"/>
    <xf numFmtId="49" fontId="5" fillId="6" borderId="2" xfId="0" applyNumberFormat="1" applyFont="1" applyFill="1" applyBorder="1" applyAlignment="1"/>
    <xf numFmtId="49" fontId="5" fillId="6" borderId="4" xfId="0" applyNumberFormat="1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5" fillId="3" borderId="2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12" borderId="2" xfId="0" applyFont="1" applyFill="1" applyBorder="1" applyAlignment="1"/>
    <xf numFmtId="0" fontId="5" fillId="12" borderId="3" xfId="0" applyFont="1" applyFill="1" applyBorder="1" applyAlignment="1"/>
    <xf numFmtId="0" fontId="5" fillId="12" borderId="4" xfId="0" applyFont="1" applyFill="1" applyBorder="1" applyAlignment="1"/>
    <xf numFmtId="0" fontId="5" fillId="12" borderId="2" xfId="0" applyFont="1" applyFill="1" applyBorder="1" applyAlignment="1">
      <alignment horizontal="right"/>
    </xf>
    <xf numFmtId="0" fontId="5" fillId="12" borderId="4" xfId="0" applyFont="1" applyFill="1" applyBorder="1" applyAlignment="1">
      <alignment horizontal="right"/>
    </xf>
    <xf numFmtId="0" fontId="5" fillId="9" borderId="2" xfId="0" applyFont="1" applyFill="1" applyBorder="1" applyAlignment="1"/>
    <xf numFmtId="0" fontId="5" fillId="9" borderId="3" xfId="0" applyFont="1" applyFill="1" applyBorder="1" applyAlignment="1"/>
    <xf numFmtId="0" fontId="5" fillId="9" borderId="4" xfId="0" applyFont="1" applyFill="1" applyBorder="1" applyAlignment="1"/>
    <xf numFmtId="0" fontId="5" fillId="10" borderId="2" xfId="0" applyFont="1" applyFill="1" applyBorder="1" applyAlignment="1"/>
    <xf numFmtId="0" fontId="5" fillId="10" borderId="3" xfId="0" applyFont="1" applyFill="1" applyBorder="1" applyAlignment="1"/>
    <xf numFmtId="0" fontId="5" fillId="10" borderId="4" xfId="0" applyFont="1" applyFill="1" applyBorder="1" applyAlignment="1"/>
    <xf numFmtId="0" fontId="5" fillId="6" borderId="2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4" fontId="5" fillId="12" borderId="1" xfId="0" applyNumberFormat="1" applyFont="1" applyFill="1" applyBorder="1" applyAlignment="1">
      <alignment horizontal="right" vertical="center"/>
    </xf>
    <xf numFmtId="4" fontId="5" fillId="8" borderId="1" xfId="0" applyNumberFormat="1" applyFont="1" applyFill="1" applyBorder="1" applyAlignment="1">
      <alignment horizontal="right" vertical="center"/>
    </xf>
    <xf numFmtId="4" fontId="5" fillId="8" borderId="1" xfId="0" applyNumberFormat="1" applyFont="1" applyFill="1" applyBorder="1"/>
    <xf numFmtId="4" fontId="5" fillId="9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/>
    <xf numFmtId="4" fontId="4" fillId="0" borderId="3" xfId="0" applyNumberFormat="1" applyFont="1" applyBorder="1" applyAlignment="1">
      <alignment horizontal="right" vertical="center"/>
    </xf>
    <xf numFmtId="0" fontId="0" fillId="11" borderId="0" xfId="0" applyFill="1"/>
    <xf numFmtId="0" fontId="4" fillId="3" borderId="3" xfId="0" applyFont="1" applyFill="1" applyBorder="1"/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left"/>
    </xf>
    <xf numFmtId="4" fontId="5" fillId="11" borderId="1" xfId="0" applyNumberFormat="1" applyFont="1" applyFill="1" applyBorder="1" applyAlignment="1">
      <alignment horizontal="right" vertical="center"/>
    </xf>
    <xf numFmtId="0" fontId="4" fillId="11" borderId="4" xfId="0" applyFont="1" applyFill="1" applyBorder="1" applyAlignment="1">
      <alignment horizontal="right"/>
    </xf>
    <xf numFmtId="0" fontId="4" fillId="5" borderId="3" xfId="0" applyFont="1" applyFill="1" applyBorder="1"/>
    <xf numFmtId="4" fontId="4" fillId="5" borderId="3" xfId="0" applyNumberFormat="1" applyFont="1" applyFill="1" applyBorder="1" applyAlignment="1">
      <alignment horizontal="right" vertical="center"/>
    </xf>
    <xf numFmtId="4" fontId="4" fillId="5" borderId="4" xfId="0" applyNumberFormat="1" applyFont="1" applyFill="1" applyBorder="1" applyAlignment="1">
      <alignment horizontal="right" vertical="center"/>
    </xf>
    <xf numFmtId="3" fontId="4" fillId="0" borderId="2" xfId="0" applyNumberFormat="1" applyFont="1" applyBorder="1"/>
    <xf numFmtId="0" fontId="5" fillId="7" borderId="2" xfId="0" applyFont="1" applyFill="1" applyBorder="1" applyAlignment="1"/>
    <xf numFmtId="0" fontId="5" fillId="7" borderId="3" xfId="0" applyFont="1" applyFill="1" applyBorder="1" applyAlignment="1"/>
    <xf numFmtId="0" fontId="5" fillId="7" borderId="4" xfId="0" applyFont="1" applyFill="1" applyBorder="1" applyAlignment="1"/>
    <xf numFmtId="4" fontId="5" fillId="7" borderId="1" xfId="0" applyNumberFormat="1" applyFont="1" applyFill="1" applyBorder="1" applyAlignment="1"/>
    <xf numFmtId="0" fontId="5" fillId="10" borderId="2" xfId="0" applyFont="1" applyFill="1" applyBorder="1" applyAlignment="1">
      <alignment horizontal="right"/>
    </xf>
    <xf numFmtId="0" fontId="5" fillId="10" borderId="4" xfId="0" applyFont="1" applyFill="1" applyBorder="1" applyAlignment="1">
      <alignment horizontal="right"/>
    </xf>
    <xf numFmtId="4" fontId="5" fillId="10" borderId="1" xfId="0" applyNumberFormat="1" applyFont="1" applyFill="1" applyBorder="1" applyAlignment="1">
      <alignment horizontal="right" vertical="center"/>
    </xf>
    <xf numFmtId="0" fontId="4" fillId="11" borderId="2" xfId="0" applyFont="1" applyFill="1" applyBorder="1" applyAlignment="1"/>
    <xf numFmtId="0" fontId="4" fillId="11" borderId="4" xfId="0" applyFont="1" applyFill="1" applyBorder="1" applyAlignment="1"/>
    <xf numFmtId="0" fontId="4" fillId="11" borderId="1" xfId="0" applyFont="1" applyFill="1" applyBorder="1" applyAlignment="1"/>
    <xf numFmtId="0" fontId="4" fillId="0" borderId="2" xfId="0" applyFont="1" applyFill="1" applyBorder="1"/>
    <xf numFmtId="0" fontId="5" fillId="3" borderId="4" xfId="0" applyFont="1" applyFill="1" applyBorder="1"/>
    <xf numFmtId="0" fontId="6" fillId="0" borderId="0" xfId="0" applyFont="1"/>
    <xf numFmtId="0" fontId="5" fillId="5" borderId="1" xfId="0" applyFont="1" applyFill="1" applyBorder="1" applyAlignment="1">
      <alignment horizontal="right"/>
    </xf>
    <xf numFmtId="0" fontId="4" fillId="5" borderId="4" xfId="0" applyFont="1" applyFill="1" applyBorder="1" applyAlignment="1"/>
    <xf numFmtId="0" fontId="5" fillId="13" borderId="2" xfId="0" applyFont="1" applyFill="1" applyBorder="1" applyAlignment="1"/>
    <xf numFmtId="0" fontId="5" fillId="13" borderId="3" xfId="0" applyFont="1" applyFill="1" applyBorder="1" applyAlignment="1"/>
    <xf numFmtId="0" fontId="5" fillId="13" borderId="4" xfId="0" applyFont="1" applyFill="1" applyBorder="1" applyAlignment="1"/>
    <xf numFmtId="0" fontId="5" fillId="13" borderId="1" xfId="0" applyFont="1" applyFill="1" applyBorder="1"/>
    <xf numFmtId="0" fontId="4" fillId="13" borderId="1" xfId="0" applyFont="1" applyFill="1" applyBorder="1"/>
    <xf numFmtId="4" fontId="5" fillId="13" borderId="1" xfId="0" applyNumberFormat="1" applyFont="1" applyFill="1" applyBorder="1" applyAlignment="1">
      <alignment horizontal="right" vertical="center"/>
    </xf>
    <xf numFmtId="4" fontId="5" fillId="13" borderId="1" xfId="0" applyNumberFormat="1" applyFont="1" applyFill="1" applyBorder="1"/>
    <xf numFmtId="4" fontId="5" fillId="7" borderId="1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11" borderId="3" xfId="0" applyNumberFormat="1" applyFont="1" applyFill="1" applyBorder="1" applyAlignment="1">
      <alignment horizontal="right" vertical="center"/>
    </xf>
    <xf numFmtId="0" fontId="5" fillId="14" borderId="2" xfId="0" applyFont="1" applyFill="1" applyBorder="1" applyAlignment="1"/>
    <xf numFmtId="0" fontId="4" fillId="0" borderId="3" xfId="0" applyFont="1" applyBorder="1"/>
    <xf numFmtId="4" fontId="5" fillId="0" borderId="3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 vertical="center"/>
    </xf>
    <xf numFmtId="0" fontId="4" fillId="13" borderId="4" xfId="0" applyFont="1" applyFill="1" applyBorder="1" applyAlignment="1">
      <alignment horizontal="right"/>
    </xf>
    <xf numFmtId="4" fontId="4" fillId="13" borderId="3" xfId="0" applyNumberFormat="1" applyFont="1" applyFill="1" applyBorder="1" applyAlignment="1">
      <alignment horizontal="right" vertical="center"/>
    </xf>
    <xf numFmtId="4" fontId="4" fillId="13" borderId="1" xfId="0" applyNumberFormat="1" applyFont="1" applyFill="1" applyBorder="1" applyAlignment="1">
      <alignment horizontal="right" vertical="center"/>
    </xf>
    <xf numFmtId="4" fontId="4" fillId="13" borderId="4" xfId="0" applyNumberFormat="1" applyFont="1" applyFill="1" applyBorder="1" applyAlignment="1">
      <alignment horizontal="right" vertical="center"/>
    </xf>
    <xf numFmtId="0" fontId="5" fillId="13" borderId="3" xfId="0" applyFont="1" applyFill="1" applyBorder="1" applyAlignment="1">
      <alignment horizontal="left"/>
    </xf>
    <xf numFmtId="4" fontId="5" fillId="0" borderId="1" xfId="0" applyNumberFormat="1" applyFont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left"/>
    </xf>
    <xf numFmtId="0" fontId="4" fillId="3" borderId="2" xfId="0" applyFont="1" applyFill="1" applyBorder="1"/>
    <xf numFmtId="4" fontId="4" fillId="11" borderId="1" xfId="0" applyNumberFormat="1" applyFont="1" applyFill="1" applyBorder="1"/>
    <xf numFmtId="49" fontId="5" fillId="13" borderId="3" xfId="0" applyNumberFormat="1" applyFont="1" applyFill="1" applyBorder="1" applyAlignment="1">
      <alignment horizontal="left"/>
    </xf>
    <xf numFmtId="0" fontId="5" fillId="13" borderId="4" xfId="0" applyFont="1" applyFill="1" applyBorder="1" applyAlignment="1">
      <alignment horizontal="left"/>
    </xf>
    <xf numFmtId="0" fontId="4" fillId="13" borderId="4" xfId="0" applyFont="1" applyFill="1" applyBorder="1"/>
    <xf numFmtId="0" fontId="5" fillId="13" borderId="2" xfId="0" applyFont="1" applyFill="1" applyBorder="1" applyAlignment="1">
      <alignment horizontal="right"/>
    </xf>
    <xf numFmtId="0" fontId="5" fillId="11" borderId="1" xfId="0" applyFont="1" applyFill="1" applyBorder="1" applyAlignment="1">
      <alignment horizontal="left"/>
    </xf>
    <xf numFmtId="0" fontId="5" fillId="11" borderId="1" xfId="0" applyFont="1" applyFill="1" applyBorder="1" applyAlignment="1"/>
    <xf numFmtId="4" fontId="4" fillId="11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11" borderId="3" xfId="0" applyFont="1" applyFill="1" applyBorder="1" applyAlignment="1">
      <alignment horizontal="left"/>
    </xf>
    <xf numFmtId="49" fontId="5" fillId="5" borderId="14" xfId="0" applyNumberFormat="1" applyFont="1" applyFill="1" applyBorder="1" applyAlignment="1"/>
    <xf numFmtId="49" fontId="5" fillId="5" borderId="15" xfId="0" applyNumberFormat="1" applyFont="1" applyFill="1" applyBorder="1" applyAlignment="1"/>
    <xf numFmtId="4" fontId="5" fillId="5" borderId="13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left"/>
    </xf>
    <xf numFmtId="0" fontId="4" fillId="0" borderId="17" xfId="0" applyFont="1" applyFill="1" applyBorder="1"/>
    <xf numFmtId="4" fontId="4" fillId="0" borderId="17" xfId="0" applyNumberFormat="1" applyFont="1" applyFill="1" applyBorder="1" applyAlignment="1">
      <alignment horizontal="right" vertical="center"/>
    </xf>
    <xf numFmtId="0" fontId="0" fillId="11" borderId="1" xfId="0" applyFill="1" applyBorder="1"/>
    <xf numFmtId="49" fontId="4" fillId="11" borderId="1" xfId="0" applyNumberFormat="1" applyFont="1" applyFill="1" applyBorder="1" applyAlignment="1"/>
    <xf numFmtId="49" fontId="4" fillId="11" borderId="1" xfId="0" applyNumberFormat="1" applyFont="1" applyFill="1" applyBorder="1" applyAlignment="1">
      <alignment horizontal="right"/>
    </xf>
    <xf numFmtId="4" fontId="4" fillId="11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/>
    <xf numFmtId="49" fontId="4" fillId="11" borderId="16" xfId="0" applyNumberFormat="1" applyFont="1" applyFill="1" applyBorder="1" applyAlignment="1"/>
    <xf numFmtId="49" fontId="4" fillId="11" borderId="17" xfId="0" applyNumberFormat="1" applyFont="1" applyFill="1" applyBorder="1" applyAlignment="1">
      <alignment horizontal="right"/>
    </xf>
    <xf numFmtId="4" fontId="5" fillId="11" borderId="17" xfId="0" applyNumberFormat="1" applyFont="1" applyFill="1" applyBorder="1" applyAlignment="1">
      <alignment horizontal="right" vertical="center"/>
    </xf>
    <xf numFmtId="4" fontId="4" fillId="11" borderId="17" xfId="0" applyNumberFormat="1" applyFont="1" applyFill="1" applyBorder="1" applyAlignment="1">
      <alignment vertical="center"/>
    </xf>
    <xf numFmtId="0" fontId="0" fillId="11" borderId="0" xfId="0" applyFill="1" applyBorder="1"/>
    <xf numFmtId="4" fontId="5" fillId="0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4" fontId="4" fillId="11" borderId="17" xfId="0" applyNumberFormat="1" applyFont="1" applyFill="1" applyBorder="1" applyAlignment="1">
      <alignment horizontal="right" vertical="center"/>
    </xf>
    <xf numFmtId="0" fontId="4" fillId="0" borderId="4" xfId="0" applyFont="1" applyFill="1" applyBorder="1"/>
    <xf numFmtId="0" fontId="4" fillId="11" borderId="1" xfId="0" applyFont="1" applyFill="1" applyBorder="1" applyAlignment="1">
      <alignment horizontal="right"/>
    </xf>
    <xf numFmtId="0" fontId="4" fillId="12" borderId="2" xfId="0" applyFont="1" applyFill="1" applyBorder="1" applyAlignment="1">
      <alignment horizontal="right"/>
    </xf>
    <xf numFmtId="4" fontId="4" fillId="12" borderId="1" xfId="0" applyNumberFormat="1" applyFont="1" applyFill="1" applyBorder="1" applyAlignment="1">
      <alignment horizontal="right" vertical="center"/>
    </xf>
    <xf numFmtId="4" fontId="4" fillId="12" borderId="3" xfId="0" applyNumberFormat="1" applyFont="1" applyFill="1" applyBorder="1" applyAlignment="1">
      <alignment horizontal="right" vertical="center"/>
    </xf>
    <xf numFmtId="4" fontId="4" fillId="12" borderId="4" xfId="0" applyNumberFormat="1" applyFont="1" applyFill="1" applyBorder="1" applyAlignment="1">
      <alignment horizontal="right" vertical="center"/>
    </xf>
    <xf numFmtId="4" fontId="5" fillId="12" borderId="3" xfId="0" applyNumberFormat="1" applyFont="1" applyFill="1" applyBorder="1" applyAlignment="1">
      <alignment horizontal="right" vertical="center"/>
    </xf>
    <xf numFmtId="0" fontId="5" fillId="14" borderId="4" xfId="0" applyFont="1" applyFill="1" applyBorder="1" applyAlignment="1"/>
    <xf numFmtId="4" fontId="5" fillId="14" borderId="1" xfId="0" applyNumberFormat="1" applyFont="1" applyFill="1" applyBorder="1" applyAlignment="1">
      <alignment horizontal="right" vertical="center"/>
    </xf>
    <xf numFmtId="0" fontId="4" fillId="11" borderId="1" xfId="0" applyFont="1" applyFill="1" applyBorder="1" applyAlignment="1">
      <alignment horizontal="right" vertical="center"/>
    </xf>
    <xf numFmtId="0" fontId="5" fillId="15" borderId="2" xfId="0" applyFont="1" applyFill="1" applyBorder="1" applyAlignment="1"/>
    <xf numFmtId="0" fontId="5" fillId="15" borderId="3" xfId="0" applyFont="1" applyFill="1" applyBorder="1" applyAlignment="1"/>
    <xf numFmtId="0" fontId="5" fillId="15" borderId="4" xfId="0" applyFont="1" applyFill="1" applyBorder="1" applyAlignment="1"/>
    <xf numFmtId="0" fontId="5" fillId="15" borderId="1" xfId="0" applyFont="1" applyFill="1" applyBorder="1"/>
    <xf numFmtId="0" fontId="4" fillId="15" borderId="1" xfId="0" applyFont="1" applyFill="1" applyBorder="1"/>
    <xf numFmtId="4" fontId="5" fillId="15" borderId="1" xfId="0" applyNumberFormat="1" applyFont="1" applyFill="1" applyBorder="1" applyAlignment="1">
      <alignment horizontal="right" vertical="center"/>
    </xf>
    <xf numFmtId="0" fontId="5" fillId="16" borderId="9" xfId="0" applyFont="1" applyFill="1" applyBorder="1" applyAlignment="1"/>
    <xf numFmtId="0" fontId="5" fillId="16" borderId="10" xfId="0" applyFont="1" applyFill="1" applyBorder="1" applyAlignment="1"/>
    <xf numFmtId="0" fontId="5" fillId="16" borderId="11" xfId="0" applyFont="1" applyFill="1" applyBorder="1" applyAlignment="1"/>
    <xf numFmtId="0" fontId="5" fillId="16" borderId="2" xfId="0" applyFont="1" applyFill="1" applyBorder="1" applyAlignment="1"/>
    <xf numFmtId="0" fontId="5" fillId="16" borderId="4" xfId="0" applyFont="1" applyFill="1" applyBorder="1" applyAlignment="1"/>
    <xf numFmtId="4" fontId="5" fillId="16" borderId="1" xfId="0" applyNumberFormat="1" applyFont="1" applyFill="1" applyBorder="1"/>
    <xf numFmtId="0" fontId="5" fillId="16" borderId="3" xfId="0" applyFont="1" applyFill="1" applyBorder="1" applyAlignment="1"/>
    <xf numFmtId="4" fontId="5" fillId="16" borderId="1" xfId="0" applyNumberFormat="1" applyFont="1" applyFill="1" applyBorder="1" applyAlignment="1">
      <alignment horizontal="right" vertical="center"/>
    </xf>
    <xf numFmtId="0" fontId="5" fillId="16" borderId="1" xfId="0" applyFont="1" applyFill="1" applyBorder="1"/>
    <xf numFmtId="0" fontId="4" fillId="16" borderId="1" xfId="0" applyFont="1" applyFill="1" applyBorder="1"/>
    <xf numFmtId="0" fontId="4" fillId="16" borderId="3" xfId="0" applyFont="1" applyFill="1" applyBorder="1"/>
    <xf numFmtId="4" fontId="4" fillId="16" borderId="3" xfId="0" applyNumberFormat="1" applyFont="1" applyFill="1" applyBorder="1" applyAlignment="1">
      <alignment horizontal="right" vertical="center"/>
    </xf>
    <xf numFmtId="2" fontId="4" fillId="16" borderId="3" xfId="0" applyNumberFormat="1" applyFont="1" applyFill="1" applyBorder="1"/>
    <xf numFmtId="4" fontId="4" fillId="16" borderId="4" xfId="0" applyNumberFormat="1" applyFont="1" applyFill="1" applyBorder="1" applyAlignment="1">
      <alignment horizontal="right" vertical="center"/>
    </xf>
    <xf numFmtId="0" fontId="5" fillId="16" borderId="2" xfId="0" applyFont="1" applyFill="1" applyBorder="1"/>
    <xf numFmtId="0" fontId="5" fillId="16" borderId="2" xfId="0" applyFont="1" applyFill="1" applyBorder="1" applyAlignment="1">
      <alignment horizontal="left"/>
    </xf>
    <xf numFmtId="0" fontId="5" fillId="16" borderId="3" xfId="0" applyFont="1" applyFill="1" applyBorder="1" applyAlignment="1">
      <alignment horizontal="left"/>
    </xf>
    <xf numFmtId="4" fontId="5" fillId="16" borderId="1" xfId="0" applyNumberFormat="1" applyFont="1" applyFill="1" applyBorder="1" applyAlignment="1"/>
    <xf numFmtId="0" fontId="9" fillId="0" borderId="7" xfId="0" applyFont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right"/>
    </xf>
    <xf numFmtId="4" fontId="4" fillId="0" borderId="3" xfId="0" applyNumberFormat="1" applyFont="1" applyBorder="1"/>
    <xf numFmtId="4" fontId="5" fillId="12" borderId="1" xfId="0" applyNumberFormat="1" applyFont="1" applyFill="1" applyBorder="1" applyAlignment="1"/>
    <xf numFmtId="0" fontId="4" fillId="8" borderId="3" xfId="0" applyFont="1" applyFill="1" applyBorder="1"/>
    <xf numFmtId="4" fontId="5" fillId="8" borderId="3" xfId="0" applyNumberFormat="1" applyFont="1" applyFill="1" applyBorder="1"/>
    <xf numFmtId="0" fontId="4" fillId="8" borderId="2" xfId="0" applyFont="1" applyFill="1" applyBorder="1"/>
    <xf numFmtId="4" fontId="5" fillId="0" borderId="3" xfId="0" applyNumberFormat="1" applyFont="1" applyBorder="1"/>
    <xf numFmtId="4" fontId="5" fillId="0" borderId="1" xfId="0" applyNumberFormat="1" applyFont="1" applyBorder="1"/>
    <xf numFmtId="0" fontId="5" fillId="7" borderId="1" xfId="0" applyFont="1" applyFill="1" applyBorder="1"/>
    <xf numFmtId="0" fontId="4" fillId="7" borderId="3" xfId="0" applyFont="1" applyFill="1" applyBorder="1"/>
    <xf numFmtId="0" fontId="4" fillId="11" borderId="1" xfId="0" applyFont="1" applyFill="1" applyBorder="1" applyAlignment="1">
      <alignment horizontal="left"/>
    </xf>
    <xf numFmtId="4" fontId="4" fillId="8" borderId="1" xfId="0" applyNumberFormat="1" applyFont="1" applyFill="1" applyBorder="1"/>
    <xf numFmtId="4" fontId="4" fillId="0" borderId="5" xfId="0" applyNumberFormat="1" applyFont="1" applyFill="1" applyBorder="1" applyAlignment="1">
      <alignment horizontal="right" vertical="center"/>
    </xf>
    <xf numFmtId="0" fontId="4" fillId="0" borderId="4" xfId="0" applyFont="1" applyBorder="1"/>
    <xf numFmtId="0" fontId="4" fillId="11" borderId="2" xfId="0" applyFont="1" applyFill="1" applyBorder="1"/>
    <xf numFmtId="4" fontId="4" fillId="7" borderId="3" xfId="0" applyNumberFormat="1" applyFont="1" applyFill="1" applyBorder="1"/>
    <xf numFmtId="4" fontId="4" fillId="0" borderId="0" xfId="0" applyNumberFormat="1" applyFont="1" applyBorder="1" applyAlignment="1">
      <alignment horizontal="right" vertical="center"/>
    </xf>
    <xf numFmtId="2" fontId="5" fillId="11" borderId="1" xfId="0" applyNumberFormat="1" applyFont="1" applyFill="1" applyBorder="1" applyAlignment="1"/>
    <xf numFmtId="3" fontId="5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right"/>
    </xf>
    <xf numFmtId="49" fontId="5" fillId="8" borderId="1" xfId="0" applyNumberFormat="1" applyFont="1" applyFill="1" applyBorder="1"/>
    <xf numFmtId="4" fontId="5" fillId="5" borderId="3" xfId="0" applyNumberFormat="1" applyFont="1" applyFill="1" applyBorder="1"/>
    <xf numFmtId="4" fontId="5" fillId="0" borderId="4" xfId="0" applyNumberFormat="1" applyFont="1" applyBorder="1"/>
    <xf numFmtId="4" fontId="5" fillId="11" borderId="2" xfId="0" applyNumberFormat="1" applyFont="1" applyFill="1" applyBorder="1" applyAlignment="1">
      <alignment horizontal="right" vertical="center"/>
    </xf>
    <xf numFmtId="4" fontId="4" fillId="11" borderId="4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/>
    </xf>
    <xf numFmtId="0" fontId="10" fillId="0" borderId="2" xfId="0" applyFont="1" applyBorder="1"/>
    <xf numFmtId="0" fontId="5" fillId="0" borderId="2" xfId="0" applyFont="1" applyFill="1" applyBorder="1" applyAlignment="1"/>
    <xf numFmtId="0" fontId="5" fillId="11" borderId="3" xfId="0" applyFont="1" applyFill="1" applyBorder="1" applyAlignment="1"/>
    <xf numFmtId="2" fontId="4" fillId="0" borderId="3" xfId="0" applyNumberFormat="1" applyFont="1" applyBorder="1"/>
    <xf numFmtId="4" fontId="4" fillId="11" borderId="3" xfId="0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horizontal="center"/>
    </xf>
    <xf numFmtId="0" fontId="12" fillId="17" borderId="3" xfId="0" applyFont="1" applyFill="1" applyBorder="1"/>
    <xf numFmtId="4" fontId="12" fillId="17" borderId="3" xfId="0" applyNumberFormat="1" applyFont="1" applyFill="1" applyBorder="1" applyAlignment="1">
      <alignment horizontal="right" vertical="center"/>
    </xf>
    <xf numFmtId="4" fontId="12" fillId="17" borderId="1" xfId="0" applyNumberFormat="1" applyFont="1" applyFill="1" applyBorder="1" applyAlignment="1">
      <alignment horizontal="right" vertical="center"/>
    </xf>
    <xf numFmtId="0" fontId="13" fillId="0" borderId="3" xfId="0" applyFont="1" applyBorder="1"/>
    <xf numFmtId="0" fontId="14" fillId="11" borderId="3" xfId="0" applyFont="1" applyFill="1" applyBorder="1" applyAlignment="1"/>
    <xf numFmtId="2" fontId="13" fillId="0" borderId="3" xfId="0" applyNumberFormat="1" applyFont="1" applyBorder="1"/>
    <xf numFmtId="4" fontId="13" fillId="0" borderId="3" xfId="0" applyNumberFormat="1" applyFont="1" applyBorder="1" applyAlignment="1">
      <alignment horizontal="right" vertical="center"/>
    </xf>
    <xf numFmtId="4" fontId="13" fillId="11" borderId="3" xfId="0" applyNumberFormat="1" applyFont="1" applyFill="1" applyBorder="1" applyAlignment="1">
      <alignment horizontal="right"/>
    </xf>
    <xf numFmtId="4" fontId="13" fillId="11" borderId="3" xfId="0" applyNumberFormat="1" applyFont="1" applyFill="1" applyBorder="1" applyAlignment="1">
      <alignment horizontal="right" vertical="center"/>
    </xf>
    <xf numFmtId="0" fontId="15" fillId="7" borderId="1" xfId="0" applyFont="1" applyFill="1" applyBorder="1" applyAlignment="1">
      <alignment horizontal="center"/>
    </xf>
    <xf numFmtId="4" fontId="16" fillId="7" borderId="1" xfId="0" applyNumberFormat="1" applyFont="1" applyFill="1" applyBorder="1" applyAlignment="1">
      <alignment horizontal="right" vertical="center"/>
    </xf>
    <xf numFmtId="4" fontId="16" fillId="7" borderId="3" xfId="0" applyNumberFormat="1" applyFont="1" applyFill="1" applyBorder="1" applyAlignment="1">
      <alignment horizontal="right"/>
    </xf>
    <xf numFmtId="4" fontId="15" fillId="7" borderId="1" xfId="0" applyNumberFormat="1" applyFont="1" applyFill="1" applyBorder="1" applyAlignment="1">
      <alignment horizontal="right" vertical="center"/>
    </xf>
    <xf numFmtId="4" fontId="16" fillId="7" borderId="1" xfId="0" applyNumberFormat="1" applyFont="1" applyFill="1" applyBorder="1" applyAlignment="1">
      <alignment horizontal="right"/>
    </xf>
    <xf numFmtId="4" fontId="5" fillId="16" borderId="4" xfId="0" applyNumberFormat="1" applyFont="1" applyFill="1" applyBorder="1" applyAlignment="1"/>
    <xf numFmtId="4" fontId="17" fillId="14" borderId="3" xfId="0" applyNumberFormat="1" applyFont="1" applyFill="1" applyBorder="1" applyAlignment="1">
      <alignment horizontal="right" vertical="center"/>
    </xf>
    <xf numFmtId="2" fontId="4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0" fontId="14" fillId="11" borderId="1" xfId="0" applyFont="1" applyFill="1" applyBorder="1" applyAlignment="1"/>
    <xf numFmtId="0" fontId="4" fillId="17" borderId="1" xfId="0" applyFont="1" applyFill="1" applyBorder="1"/>
    <xf numFmtId="4" fontId="4" fillId="17" borderId="1" xfId="0" applyNumberFormat="1" applyFont="1" applyFill="1" applyBorder="1" applyAlignment="1">
      <alignment horizontal="right" vertical="center"/>
    </xf>
    <xf numFmtId="2" fontId="4" fillId="17" borderId="1" xfId="0" applyNumberFormat="1" applyFont="1" applyFill="1" applyBorder="1"/>
    <xf numFmtId="0" fontId="5" fillId="17" borderId="2" xfId="0" applyFont="1" applyFill="1" applyBorder="1"/>
    <xf numFmtId="0" fontId="5" fillId="17" borderId="1" xfId="0" applyFont="1" applyFill="1" applyBorder="1"/>
    <xf numFmtId="4" fontId="5" fillId="17" borderId="1" xfId="0" applyNumberFormat="1" applyFont="1" applyFill="1" applyBorder="1" applyAlignment="1">
      <alignment horizontal="right" vertical="center"/>
    </xf>
    <xf numFmtId="2" fontId="5" fillId="17" borderId="1" xfId="0" applyNumberFormat="1" applyFont="1" applyFill="1" applyBorder="1"/>
    <xf numFmtId="0" fontId="4" fillId="0" borderId="1" xfId="0" applyFont="1" applyBorder="1" applyAlignment="1">
      <alignment vertical="top" wrapText="1"/>
    </xf>
    <xf numFmtId="2" fontId="4" fillId="11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18" fillId="0" borderId="0" xfId="0" applyFont="1"/>
    <xf numFmtId="0" fontId="5" fillId="16" borderId="2" xfId="0" applyFont="1" applyFill="1" applyBorder="1" applyAlignment="1">
      <alignment horizontal="left"/>
    </xf>
    <xf numFmtId="0" fontId="5" fillId="16" borderId="3" xfId="0" applyFont="1" applyFill="1" applyBorder="1" applyAlignment="1">
      <alignment horizontal="left"/>
    </xf>
    <xf numFmtId="0" fontId="5" fillId="16" borderId="4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3" fontId="5" fillId="5" borderId="2" xfId="0" applyNumberFormat="1" applyFont="1" applyFill="1" applyBorder="1" applyAlignment="1">
      <alignment horizontal="left"/>
    </xf>
    <xf numFmtId="3" fontId="5" fillId="5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3" borderId="3" xfId="0" applyFont="1" applyFill="1" applyBorder="1" applyAlignment="1">
      <alignment horizontal="left"/>
    </xf>
    <xf numFmtId="0" fontId="5" fillId="13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16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CC"/>
      <color rgb="FFF7FD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D349"/>
  <sheetViews>
    <sheetView tabSelected="1" workbookViewId="0">
      <pane xSplit="2" ySplit="4" topLeftCell="C67" activePane="bottomRight" state="frozen"/>
      <selection pane="topRight" activeCell="C1" sqref="C1"/>
      <selection pane="bottomLeft" activeCell="A4" sqref="A4"/>
      <selection pane="bottomRight" activeCell="A101" sqref="A101"/>
    </sheetView>
  </sheetViews>
  <sheetFormatPr defaultRowHeight="15" x14ac:dyDescent="0.25"/>
  <cols>
    <col min="1" max="1" width="51.5703125" customWidth="1"/>
    <col min="2" max="2" width="6.28515625" customWidth="1"/>
    <col min="3" max="3" width="0.28515625" customWidth="1"/>
    <col min="4" max="4" width="14.7109375" hidden="1" customWidth="1"/>
    <col min="5" max="5" width="12.85546875" hidden="1" customWidth="1"/>
    <col min="6" max="6" width="13.42578125" hidden="1" customWidth="1"/>
    <col min="7" max="8" width="13.85546875" customWidth="1"/>
    <col min="9" max="9" width="0.28515625" hidden="1" customWidth="1"/>
    <col min="10" max="10" width="13.5703125" customWidth="1"/>
    <col min="11" max="11" width="0.28515625" customWidth="1"/>
    <col min="12" max="12" width="13.7109375" customWidth="1"/>
    <col min="13" max="13" width="14.85546875" customWidth="1"/>
    <col min="14" max="14" width="0.28515625" customWidth="1"/>
    <col min="15" max="15" width="14.42578125" hidden="1" customWidth="1"/>
    <col min="16" max="16" width="13.42578125" hidden="1" customWidth="1"/>
    <col min="17" max="17" width="15.140625" hidden="1" customWidth="1"/>
    <col min="18" max="18" width="13.42578125" hidden="1" customWidth="1"/>
    <col min="19" max="19" width="2.85546875" hidden="1" customWidth="1"/>
    <col min="20" max="20" width="13.42578125" hidden="1" customWidth="1"/>
    <col min="21" max="21" width="14.85546875" hidden="1" customWidth="1"/>
    <col min="22" max="22" width="13.85546875" hidden="1" customWidth="1"/>
    <col min="23" max="23" width="14" hidden="1" customWidth="1"/>
    <col min="24" max="24" width="13.5703125" hidden="1" customWidth="1"/>
    <col min="25" max="25" width="14.42578125" hidden="1" customWidth="1"/>
    <col min="26" max="26" width="13.5703125" customWidth="1"/>
  </cols>
  <sheetData>
    <row r="1" spans="1:26" ht="18.75" x14ac:dyDescent="0.25">
      <c r="A1" s="270" t="s">
        <v>79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2"/>
    </row>
    <row r="2" spans="1:26" ht="19.5" thickBot="1" x14ac:dyDescent="0.35">
      <c r="A2" s="273" t="s">
        <v>196</v>
      </c>
      <c r="B2" s="273"/>
      <c r="C2" s="273"/>
      <c r="D2" s="273"/>
      <c r="E2" s="273"/>
      <c r="F2" s="273"/>
      <c r="G2" s="273"/>
      <c r="H2" s="273"/>
      <c r="I2" s="273"/>
    </row>
    <row r="3" spans="1:26" ht="24.75" customHeight="1" thickBot="1" x14ac:dyDescent="0.3">
      <c r="A3" s="7" t="s">
        <v>0</v>
      </c>
      <c r="B3" s="203" t="s">
        <v>3</v>
      </c>
      <c r="C3" s="8" t="s">
        <v>2</v>
      </c>
      <c r="D3" s="8" t="s">
        <v>4</v>
      </c>
      <c r="E3" s="8" t="s">
        <v>5</v>
      </c>
      <c r="F3" s="8" t="s">
        <v>6</v>
      </c>
      <c r="G3" s="8" t="s">
        <v>5</v>
      </c>
      <c r="H3" s="8" t="s">
        <v>7</v>
      </c>
      <c r="I3" s="8" t="s">
        <v>5</v>
      </c>
      <c r="J3" s="8" t="s">
        <v>8</v>
      </c>
      <c r="K3" s="8" t="s">
        <v>5</v>
      </c>
      <c r="L3" s="8" t="s">
        <v>9</v>
      </c>
      <c r="M3" s="8" t="s">
        <v>5</v>
      </c>
      <c r="N3" s="8" t="s">
        <v>10</v>
      </c>
      <c r="O3" s="8" t="s">
        <v>5</v>
      </c>
      <c r="P3" s="8" t="s">
        <v>11</v>
      </c>
      <c r="Q3" s="8" t="s">
        <v>5</v>
      </c>
      <c r="R3" s="8" t="s">
        <v>12</v>
      </c>
      <c r="S3" s="8" t="s">
        <v>5</v>
      </c>
      <c r="T3" s="8" t="s">
        <v>13</v>
      </c>
      <c r="U3" s="8" t="s">
        <v>5</v>
      </c>
      <c r="V3" s="8" t="s">
        <v>14</v>
      </c>
      <c r="W3" s="8" t="s">
        <v>5</v>
      </c>
      <c r="X3" s="8" t="s">
        <v>15</v>
      </c>
      <c r="Y3" s="9" t="s">
        <v>5</v>
      </c>
    </row>
    <row r="4" spans="1:26" x14ac:dyDescent="0.25">
      <c r="A4" s="185" t="s">
        <v>16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6" x14ac:dyDescent="0.25">
      <c r="A5" s="188" t="s">
        <v>95</v>
      </c>
      <c r="B5" s="189"/>
      <c r="C5" s="190">
        <f>SUM(C6:C7)</f>
        <v>20300</v>
      </c>
      <c r="D5" s="190">
        <f>SUM(D6:D7)</f>
        <v>60866.94</v>
      </c>
      <c r="E5" s="190">
        <f>C5+D5</f>
        <v>81166.94</v>
      </c>
      <c r="F5" s="190">
        <f>SUM(F6:F7)</f>
        <v>60766.94</v>
      </c>
      <c r="G5" s="190">
        <f>E5+F5</f>
        <v>141933.88</v>
      </c>
      <c r="H5" s="190">
        <f>SUM(H6:H7)</f>
        <v>60766.94</v>
      </c>
      <c r="I5" s="190">
        <f>G5+H5</f>
        <v>202700.82</v>
      </c>
      <c r="J5" s="190">
        <f>SUM(J6:J7)</f>
        <v>60766.94</v>
      </c>
      <c r="K5" s="190">
        <f>I5+J5</f>
        <v>263467.76</v>
      </c>
      <c r="L5" s="190">
        <f>SUM(L6:L7)</f>
        <v>60766.94</v>
      </c>
      <c r="M5" s="190">
        <f>K5+L5</f>
        <v>324234.7</v>
      </c>
      <c r="N5" s="190">
        <f>SUM(N6:N7)</f>
        <v>93786.03</v>
      </c>
      <c r="O5" s="190">
        <f>M5+N5</f>
        <v>418020.73</v>
      </c>
      <c r="P5" s="190">
        <f>SUM(P6:P7)</f>
        <v>0</v>
      </c>
      <c r="Q5" s="190">
        <f>O5+P5</f>
        <v>418020.73</v>
      </c>
      <c r="R5" s="190">
        <f>SUM(R6:R7)</f>
        <v>0</v>
      </c>
      <c r="S5" s="190">
        <f>Q5+R5</f>
        <v>418020.73</v>
      </c>
      <c r="T5" s="190">
        <f>SUM(T6:T7)</f>
        <v>0</v>
      </c>
      <c r="U5" s="190">
        <f>S5+T5</f>
        <v>418020.73</v>
      </c>
      <c r="V5" s="190">
        <f>SUM(V6:V7)</f>
        <v>0</v>
      </c>
      <c r="W5" s="190">
        <f>U5+V5</f>
        <v>418020.73</v>
      </c>
      <c r="X5" s="190">
        <f>SUM(X6:X7)</f>
        <v>0</v>
      </c>
      <c r="Y5" s="190">
        <f>SUM(Y6:Y7)</f>
        <v>418020.73</v>
      </c>
      <c r="Z5" s="1"/>
    </row>
    <row r="6" spans="1:26" x14ac:dyDescent="0.25">
      <c r="A6" s="10" t="s">
        <v>17</v>
      </c>
      <c r="B6" s="10">
        <v>211</v>
      </c>
      <c r="C6" s="31">
        <v>20300</v>
      </c>
      <c r="D6" s="31">
        <f>6067+20305+20400</f>
        <v>46772</v>
      </c>
      <c r="E6" s="31">
        <f>C6+D6</f>
        <v>67072</v>
      </c>
      <c r="F6" s="31">
        <f>20204+6068+20400</f>
        <v>46672</v>
      </c>
      <c r="G6" s="31">
        <f>E6+F6</f>
        <v>113744</v>
      </c>
      <c r="H6" s="137">
        <f>26272+20400</f>
        <v>46672</v>
      </c>
      <c r="I6" s="31">
        <f>G6+H6</f>
        <v>160416</v>
      </c>
      <c r="J6" s="31">
        <f>26272+20400</f>
        <v>46672</v>
      </c>
      <c r="K6" s="31">
        <f>I6+J6</f>
        <v>207088</v>
      </c>
      <c r="L6" s="31">
        <f>26272+20400</f>
        <v>46672</v>
      </c>
      <c r="M6" s="31">
        <f>K6+L6</f>
        <v>253760</v>
      </c>
      <c r="N6" s="31">
        <f>26272+6945+46474.08</f>
        <v>79691.08</v>
      </c>
      <c r="O6" s="31">
        <f>M6+N6</f>
        <v>333451.08</v>
      </c>
      <c r="P6" s="31"/>
      <c r="Q6" s="31">
        <f>O6+P6</f>
        <v>333451.08</v>
      </c>
      <c r="R6" s="31"/>
      <c r="S6" s="137">
        <f>Q6+R6</f>
        <v>333451.08</v>
      </c>
      <c r="T6" s="31"/>
      <c r="U6" s="31">
        <f>S6+T6</f>
        <v>333451.08</v>
      </c>
      <c r="V6" s="31"/>
      <c r="W6" s="31">
        <f>U6+V6</f>
        <v>333451.08</v>
      </c>
      <c r="X6" s="31"/>
      <c r="Y6" s="31">
        <f>W6+X6</f>
        <v>333451.08</v>
      </c>
    </row>
    <row r="7" spans="1:26" x14ac:dyDescent="0.25">
      <c r="A7" s="10" t="s">
        <v>19</v>
      </c>
      <c r="B7" s="10">
        <v>213</v>
      </c>
      <c r="C7" s="31"/>
      <c r="D7" s="31">
        <f>10267.84+2380.27+1353.49+93.34</f>
        <v>14094.94</v>
      </c>
      <c r="E7" s="31">
        <f>C7+D7</f>
        <v>14094.94</v>
      </c>
      <c r="F7" s="31">
        <v>14094.94</v>
      </c>
      <c r="G7" s="31">
        <f>E7+F7</f>
        <v>28189.88</v>
      </c>
      <c r="H7" s="137">
        <v>14094.94</v>
      </c>
      <c r="I7" s="31">
        <f>G7+H7</f>
        <v>42284.82</v>
      </c>
      <c r="J7" s="31">
        <v>14094.94</v>
      </c>
      <c r="K7" s="31">
        <f>I7+J7</f>
        <v>56379.76</v>
      </c>
      <c r="L7" s="31">
        <v>14094.94</v>
      </c>
      <c r="M7" s="31">
        <f>K7+L7</f>
        <v>70474.7</v>
      </c>
      <c r="N7" s="31">
        <v>14094.95</v>
      </c>
      <c r="O7" s="31">
        <f>M7+N7</f>
        <v>84569.65</v>
      </c>
      <c r="P7" s="31"/>
      <c r="Q7" s="31">
        <f>O7+P7</f>
        <v>84569.65</v>
      </c>
      <c r="R7" s="31"/>
      <c r="S7" s="137">
        <f>Q7+R7</f>
        <v>84569.65</v>
      </c>
      <c r="T7" s="31"/>
      <c r="U7" s="31">
        <f>S7+T7</f>
        <v>84569.65</v>
      </c>
      <c r="V7" s="31"/>
      <c r="W7" s="31">
        <f>U7+V7</f>
        <v>84569.65</v>
      </c>
      <c r="X7" s="31"/>
      <c r="Y7" s="31">
        <f>W7+X7</f>
        <v>84569.65</v>
      </c>
    </row>
    <row r="8" spans="1:26" ht="0.75" customHeight="1" x14ac:dyDescent="0.25">
      <c r="A8" s="188" t="s">
        <v>16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89"/>
    </row>
    <row r="9" spans="1:26" hidden="1" x14ac:dyDescent="0.25">
      <c r="A9" s="188" t="s">
        <v>20</v>
      </c>
      <c r="B9" s="189"/>
      <c r="C9" s="192">
        <f>C12</f>
        <v>0</v>
      </c>
      <c r="D9" s="192">
        <f>D12</f>
        <v>0</v>
      </c>
      <c r="E9" s="192">
        <f>C9+D9</f>
        <v>0</v>
      </c>
      <c r="F9" s="192">
        <f>F12</f>
        <v>0</v>
      </c>
      <c r="G9" s="192">
        <f>F9+E9</f>
        <v>0</v>
      </c>
      <c r="H9" s="192">
        <f>H12</f>
        <v>0</v>
      </c>
      <c r="I9" s="192">
        <f>G9+H9</f>
        <v>0</v>
      </c>
      <c r="J9" s="192">
        <f>J12</f>
        <v>0</v>
      </c>
      <c r="K9" s="192">
        <f>J9+I9</f>
        <v>0</v>
      </c>
      <c r="L9" s="192">
        <f>L12</f>
        <v>0</v>
      </c>
      <c r="M9" s="192">
        <f>K9+L9</f>
        <v>0</v>
      </c>
      <c r="N9" s="192">
        <f>N12</f>
        <v>0</v>
      </c>
      <c r="O9" s="192">
        <f>M9+N9</f>
        <v>0</v>
      </c>
      <c r="P9" s="192">
        <f>P10+P11+P12</f>
        <v>0</v>
      </c>
      <c r="Q9" s="192">
        <f>O9+P9</f>
        <v>0</v>
      </c>
      <c r="R9" s="192">
        <f>R10+R11+R12</f>
        <v>0</v>
      </c>
      <c r="S9" s="192">
        <f>Q9+R9</f>
        <v>0</v>
      </c>
      <c r="T9" s="192">
        <f>T12</f>
        <v>0</v>
      </c>
      <c r="U9" s="192">
        <f>S9+T9</f>
        <v>0</v>
      </c>
      <c r="V9" s="192">
        <f>V12</f>
        <v>0</v>
      </c>
      <c r="W9" s="192">
        <f>U9+V9</f>
        <v>0</v>
      </c>
      <c r="X9" s="192">
        <f>X12</f>
        <v>0</v>
      </c>
      <c r="Y9" s="192">
        <f>W9+X9</f>
        <v>0</v>
      </c>
    </row>
    <row r="10" spans="1:26" hidden="1" x14ac:dyDescent="0.25">
      <c r="A10" s="223" t="s">
        <v>18</v>
      </c>
      <c r="B10" s="28">
        <v>212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5"/>
      <c r="Q10" s="39">
        <f>P10</f>
        <v>0</v>
      </c>
      <c r="R10" s="39"/>
      <c r="S10" s="35">
        <f>Q10+R10</f>
        <v>0</v>
      </c>
      <c r="T10" s="39"/>
      <c r="U10" s="35">
        <f>S10+T10</f>
        <v>0</v>
      </c>
      <c r="V10" s="39"/>
      <c r="W10" s="35">
        <f>U10+V10</f>
        <v>0</v>
      </c>
      <c r="X10" s="39"/>
      <c r="Y10" s="39">
        <f>W10+X10</f>
        <v>0</v>
      </c>
    </row>
    <row r="11" spans="1:26" hidden="1" x14ac:dyDescent="0.25">
      <c r="A11" s="223" t="s">
        <v>123</v>
      </c>
      <c r="B11" s="28">
        <v>212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5"/>
      <c r="Q11" s="39">
        <f>P11</f>
        <v>0</v>
      </c>
      <c r="R11" s="39"/>
      <c r="S11" s="35">
        <f>Q11+R11</f>
        <v>0</v>
      </c>
      <c r="T11" s="39"/>
      <c r="U11" s="35">
        <f>S11+T11</f>
        <v>0</v>
      </c>
      <c r="V11" s="39"/>
      <c r="W11" s="35">
        <f>U11+V11</f>
        <v>0</v>
      </c>
      <c r="X11" s="39"/>
      <c r="Y11" s="39">
        <f t="shared" ref="Y11:Y12" si="0">W11+X11</f>
        <v>0</v>
      </c>
    </row>
    <row r="12" spans="1:26" hidden="1" x14ac:dyDescent="0.25">
      <c r="A12" s="10" t="s">
        <v>169</v>
      </c>
      <c r="B12" s="10">
        <v>212</v>
      </c>
      <c r="C12" s="32"/>
      <c r="D12" s="32"/>
      <c r="E12" s="32">
        <f>C12+D12</f>
        <v>0</v>
      </c>
      <c r="F12" s="32"/>
      <c r="G12" s="32">
        <f>E12+F12</f>
        <v>0</v>
      </c>
      <c r="H12" s="32"/>
      <c r="I12" s="32">
        <f>G12+H12</f>
        <v>0</v>
      </c>
      <c r="J12" s="32"/>
      <c r="K12" s="32">
        <f>I12+J12</f>
        <v>0</v>
      </c>
      <c r="L12" s="32"/>
      <c r="M12" s="32">
        <f>K12+L12</f>
        <v>0</v>
      </c>
      <c r="N12" s="32"/>
      <c r="O12" s="32">
        <f>M12+N12</f>
        <v>0</v>
      </c>
      <c r="P12" s="32"/>
      <c r="Q12" s="32">
        <f>P12</f>
        <v>0</v>
      </c>
      <c r="R12" s="32"/>
      <c r="S12" s="32">
        <f>Q12+R12</f>
        <v>0</v>
      </c>
      <c r="T12" s="32"/>
      <c r="U12" s="32">
        <f>S12+T12</f>
        <v>0</v>
      </c>
      <c r="V12" s="32"/>
      <c r="W12" s="32">
        <f>U12+V12</f>
        <v>0</v>
      </c>
      <c r="X12" s="32">
        <v>0</v>
      </c>
      <c r="Y12" s="39">
        <f t="shared" si="0"/>
        <v>0</v>
      </c>
    </row>
    <row r="13" spans="1:26" hidden="1" x14ac:dyDescent="0.25">
      <c r="A13" s="188" t="s">
        <v>16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</row>
    <row r="14" spans="1:26" hidden="1" x14ac:dyDescent="0.25">
      <c r="A14" s="188" t="s">
        <v>146</v>
      </c>
      <c r="B14" s="188"/>
      <c r="C14" s="202">
        <f>C15+C16</f>
        <v>0</v>
      </c>
      <c r="D14" s="202">
        <f t="shared" ref="D14:Y14" si="1">D15+D16</f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2">
        <f t="shared" si="1"/>
        <v>0</v>
      </c>
      <c r="J14" s="202">
        <f t="shared" si="1"/>
        <v>0</v>
      </c>
      <c r="K14" s="202">
        <f t="shared" si="1"/>
        <v>0</v>
      </c>
      <c r="L14" s="202">
        <f t="shared" si="1"/>
        <v>0</v>
      </c>
      <c r="M14" s="202">
        <f t="shared" si="1"/>
        <v>0</v>
      </c>
      <c r="N14" s="202">
        <f t="shared" si="1"/>
        <v>0</v>
      </c>
      <c r="O14" s="202">
        <f t="shared" si="1"/>
        <v>0</v>
      </c>
      <c r="P14" s="202">
        <f t="shared" si="1"/>
        <v>0</v>
      </c>
      <c r="Q14" s="202">
        <f t="shared" si="1"/>
        <v>0</v>
      </c>
      <c r="R14" s="202">
        <f t="shared" si="1"/>
        <v>0</v>
      </c>
      <c r="S14" s="202">
        <f t="shared" si="1"/>
        <v>0</v>
      </c>
      <c r="T14" s="202">
        <f t="shared" si="1"/>
        <v>0</v>
      </c>
      <c r="U14" s="202">
        <f t="shared" si="1"/>
        <v>0</v>
      </c>
      <c r="V14" s="202">
        <f t="shared" si="1"/>
        <v>0</v>
      </c>
      <c r="W14" s="202">
        <f t="shared" si="1"/>
        <v>0</v>
      </c>
      <c r="X14" s="202">
        <f t="shared" si="1"/>
        <v>0</v>
      </c>
      <c r="Y14" s="202">
        <f t="shared" si="1"/>
        <v>0</v>
      </c>
    </row>
    <row r="15" spans="1:26" hidden="1" x14ac:dyDescent="0.25">
      <c r="A15" s="223" t="s">
        <v>17</v>
      </c>
      <c r="B15" s="10">
        <v>211</v>
      </c>
      <c r="C15" s="83"/>
      <c r="D15" s="32"/>
      <c r="E15" s="32">
        <f>C15+D15</f>
        <v>0</v>
      </c>
      <c r="F15" s="32"/>
      <c r="G15" s="32">
        <f>E15+F15</f>
        <v>0</v>
      </c>
      <c r="H15" s="32"/>
      <c r="I15" s="32">
        <f>G15+H15</f>
        <v>0</v>
      </c>
      <c r="J15" s="32"/>
      <c r="K15" s="32">
        <f>J15+I15</f>
        <v>0</v>
      </c>
      <c r="L15" s="32"/>
      <c r="M15" s="32">
        <f>L15+K15</f>
        <v>0</v>
      </c>
      <c r="N15" s="32"/>
      <c r="O15" s="32">
        <f>N15+M15</f>
        <v>0</v>
      </c>
      <c r="P15" s="32"/>
      <c r="Q15" s="32">
        <f>P15+O15</f>
        <v>0</v>
      </c>
      <c r="R15" s="32"/>
      <c r="S15" s="32">
        <f>R15+Q15</f>
        <v>0</v>
      </c>
      <c r="T15" s="32"/>
      <c r="U15" s="32">
        <f>T15+S15</f>
        <v>0</v>
      </c>
      <c r="V15" s="32"/>
      <c r="W15" s="32">
        <f>V15+U15</f>
        <v>0</v>
      </c>
      <c r="X15" s="32"/>
      <c r="Y15" s="32">
        <f>X15+W15</f>
        <v>0</v>
      </c>
    </row>
    <row r="16" spans="1:26" hidden="1" x14ac:dyDescent="0.25">
      <c r="A16" s="223" t="s">
        <v>19</v>
      </c>
      <c r="B16" s="10">
        <v>213</v>
      </c>
      <c r="C16" s="83"/>
      <c r="D16" s="32"/>
      <c r="E16" s="32">
        <f>C16+D16</f>
        <v>0</v>
      </c>
      <c r="F16" s="32"/>
      <c r="G16" s="32">
        <f>E16+F16</f>
        <v>0</v>
      </c>
      <c r="H16" s="32"/>
      <c r="I16" s="32">
        <f>G16+H16</f>
        <v>0</v>
      </c>
      <c r="J16" s="32"/>
      <c r="K16" s="32">
        <f>J16+I16</f>
        <v>0</v>
      </c>
      <c r="L16" s="32"/>
      <c r="M16" s="32">
        <f>L16+K16</f>
        <v>0</v>
      </c>
      <c r="N16" s="32"/>
      <c r="O16" s="32">
        <f>N16+M16</f>
        <v>0</v>
      </c>
      <c r="P16" s="32"/>
      <c r="Q16" s="32">
        <f>P16+O16</f>
        <v>0</v>
      </c>
      <c r="R16" s="32"/>
      <c r="S16" s="32">
        <f>R16+Q16</f>
        <v>0</v>
      </c>
      <c r="T16" s="32"/>
      <c r="U16" s="32">
        <f>T16+S16</f>
        <v>0</v>
      </c>
      <c r="V16" s="32"/>
      <c r="W16" s="32">
        <f>V16+U16</f>
        <v>0</v>
      </c>
      <c r="X16" s="32"/>
      <c r="Y16" s="32">
        <f>X16+W16</f>
        <v>0</v>
      </c>
    </row>
    <row r="17" spans="1:25" hidden="1" x14ac:dyDescent="0.25">
      <c r="A17" s="188" t="s">
        <v>1</v>
      </c>
      <c r="B17" s="237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9"/>
      <c r="X17" s="252"/>
      <c r="Y17" s="239"/>
    </row>
    <row r="18" spans="1:25" hidden="1" x14ac:dyDescent="0.25">
      <c r="A18" s="193" t="s">
        <v>174</v>
      </c>
      <c r="B18" s="237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>
        <f>V19+V20</f>
        <v>0</v>
      </c>
      <c r="W18" s="239">
        <f>U18+V18</f>
        <v>0</v>
      </c>
      <c r="X18" s="238">
        <f>X19+X20</f>
        <v>0</v>
      </c>
      <c r="Y18" s="239">
        <f>W18+X18</f>
        <v>0</v>
      </c>
    </row>
    <row r="19" spans="1:25" hidden="1" x14ac:dyDescent="0.25">
      <c r="A19" s="223" t="s">
        <v>17</v>
      </c>
      <c r="B19" s="10">
        <v>211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32">
        <f>U19+V19</f>
        <v>0</v>
      </c>
      <c r="X19" s="83"/>
      <c r="Y19" s="239">
        <f t="shared" ref="Y19:Y20" si="2">W19+X19</f>
        <v>0</v>
      </c>
    </row>
    <row r="20" spans="1:25" hidden="1" x14ac:dyDescent="0.25">
      <c r="A20" s="223" t="s">
        <v>19</v>
      </c>
      <c r="B20" s="10">
        <v>213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32">
        <f>U20+V20</f>
        <v>0</v>
      </c>
      <c r="X20" s="83"/>
      <c r="Y20" s="239">
        <f t="shared" si="2"/>
        <v>0</v>
      </c>
    </row>
    <row r="21" spans="1:25" x14ac:dyDescent="0.25">
      <c r="A21" s="188" t="s">
        <v>1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89"/>
    </row>
    <row r="22" spans="1:25" x14ac:dyDescent="0.25">
      <c r="A22" s="193" t="s">
        <v>96</v>
      </c>
      <c r="B22" s="194"/>
      <c r="C22" s="192">
        <f t="shared" ref="C22:Y22" si="3">SUM(C23:C31)</f>
        <v>82504.39</v>
      </c>
      <c r="D22" s="192">
        <f t="shared" si="3"/>
        <v>199714.81</v>
      </c>
      <c r="E22" s="192">
        <f t="shared" si="3"/>
        <v>282219.2</v>
      </c>
      <c r="F22" s="192">
        <f t="shared" si="3"/>
        <v>296485.13</v>
      </c>
      <c r="G22" s="192">
        <f t="shared" si="3"/>
        <v>578704.33000000007</v>
      </c>
      <c r="H22" s="192">
        <f t="shared" si="3"/>
        <v>223879.82999999996</v>
      </c>
      <c r="I22" s="192">
        <f t="shared" si="3"/>
        <v>802584.15999999992</v>
      </c>
      <c r="J22" s="192">
        <f t="shared" si="3"/>
        <v>186583.9</v>
      </c>
      <c r="K22" s="192">
        <f t="shared" si="3"/>
        <v>989168.05999999994</v>
      </c>
      <c r="L22" s="192">
        <f t="shared" si="3"/>
        <v>187257.33</v>
      </c>
      <c r="M22" s="192">
        <f t="shared" si="3"/>
        <v>1176425.3900000001</v>
      </c>
      <c r="N22" s="192">
        <f t="shared" si="3"/>
        <v>183243.3</v>
      </c>
      <c r="O22" s="192">
        <f t="shared" si="3"/>
        <v>1359668.69</v>
      </c>
      <c r="P22" s="192">
        <f t="shared" si="3"/>
        <v>0</v>
      </c>
      <c r="Q22" s="192">
        <f t="shared" si="3"/>
        <v>1358890.69</v>
      </c>
      <c r="R22" s="192">
        <f t="shared" si="3"/>
        <v>0</v>
      </c>
      <c r="S22" s="192">
        <f t="shared" si="3"/>
        <v>1358890.69</v>
      </c>
      <c r="T22" s="192">
        <f t="shared" si="3"/>
        <v>0</v>
      </c>
      <c r="U22" s="192">
        <f t="shared" si="3"/>
        <v>1358890.69</v>
      </c>
      <c r="V22" s="192">
        <f t="shared" si="3"/>
        <v>0</v>
      </c>
      <c r="W22" s="192">
        <f t="shared" si="3"/>
        <v>1358890.69</v>
      </c>
      <c r="X22" s="192">
        <f t="shared" si="3"/>
        <v>0</v>
      </c>
      <c r="Y22" s="192">
        <f t="shared" si="3"/>
        <v>1358890.69</v>
      </c>
    </row>
    <row r="23" spans="1:25" x14ac:dyDescent="0.25">
      <c r="A23" s="10" t="s">
        <v>17</v>
      </c>
      <c r="B23" s="10">
        <v>211</v>
      </c>
      <c r="C23" s="32">
        <f>11450.19+3004+56600</f>
        <v>71054.19</v>
      </c>
      <c r="D23" s="32">
        <f>63393.33+16436+4807.95+62000</f>
        <v>146637.28</v>
      </c>
      <c r="E23" s="11">
        <f>D23+C23</f>
        <v>217691.47</v>
      </c>
      <c r="F23" s="32">
        <f>79959.88+1990+6573.9+15637+65615.36+2811+20214.45+49650</f>
        <v>242451.59000000003</v>
      </c>
      <c r="G23" s="32">
        <f>F23+E23</f>
        <v>460143.06000000006</v>
      </c>
      <c r="H23" s="32">
        <f>74318.12+60700</f>
        <v>135018.12</v>
      </c>
      <c r="I23" s="32">
        <f>H23+G23</f>
        <v>595161.18000000005</v>
      </c>
      <c r="J23" s="32">
        <f>83475.16+56000</f>
        <v>139475.16</v>
      </c>
      <c r="K23" s="32">
        <f>J23+I23</f>
        <v>734636.34000000008</v>
      </c>
      <c r="L23" s="32">
        <f>75836.05+58750+3997.48+597</f>
        <v>139180.53</v>
      </c>
      <c r="M23" s="32">
        <f>L23+K23</f>
        <v>873816.87000000011</v>
      </c>
      <c r="N23" s="32">
        <f>20189.24+2808+35368.84+5333+72426.66+320</f>
        <v>136445.74</v>
      </c>
      <c r="O23" s="32">
        <f>N23+M23</f>
        <v>1010262.6100000001</v>
      </c>
      <c r="P23" s="32"/>
      <c r="Q23" s="32">
        <f t="shared" ref="Q23:Q31" si="4">O23+P23</f>
        <v>1010262.6100000001</v>
      </c>
      <c r="R23" s="32"/>
      <c r="S23" s="40">
        <f t="shared" ref="S23:S31" si="5">Q23+R23</f>
        <v>1010262.6100000001</v>
      </c>
      <c r="T23" s="32"/>
      <c r="U23" s="32">
        <f t="shared" ref="U23:U31" si="6">T23+S23</f>
        <v>1010262.6100000001</v>
      </c>
      <c r="V23" s="32"/>
      <c r="W23" s="32">
        <f t="shared" ref="W23:W31" si="7">U23+V23</f>
        <v>1010262.6100000001</v>
      </c>
      <c r="X23" s="32"/>
      <c r="Y23" s="32">
        <f>W23+X23</f>
        <v>1010262.6100000001</v>
      </c>
    </row>
    <row r="24" spans="1:25" x14ac:dyDescent="0.25">
      <c r="A24" s="10" t="s">
        <v>74</v>
      </c>
      <c r="B24" s="10">
        <v>266</v>
      </c>
      <c r="C24" s="32"/>
      <c r="D24" s="32">
        <f>2605.27+801.03</f>
        <v>3406.3</v>
      </c>
      <c r="E24" s="11">
        <f t="shared" ref="E24:E31" si="8">D24+C24</f>
        <v>3406.3</v>
      </c>
      <c r="F24" s="32"/>
      <c r="G24" s="32">
        <f t="shared" ref="G24:G31" si="9">F24+E24</f>
        <v>3406.3</v>
      </c>
      <c r="H24" s="40">
        <f>2994.27-389</f>
        <v>2605.27</v>
      </c>
      <c r="I24" s="32">
        <f t="shared" ref="I24:I31" si="10">H24+G24</f>
        <v>6011.57</v>
      </c>
      <c r="J24" s="32"/>
      <c r="K24" s="32">
        <f t="shared" ref="K24:K31" si="11">J24+I24</f>
        <v>6011.57</v>
      </c>
      <c r="L24" s="32"/>
      <c r="M24" s="32">
        <f t="shared" ref="M24:M31" si="12">L24+K24</f>
        <v>6011.57</v>
      </c>
      <c r="N24" s="32"/>
      <c r="O24" s="32">
        <f t="shared" ref="O24:O31" si="13">N24+M24</f>
        <v>6011.57</v>
      </c>
      <c r="P24" s="32"/>
      <c r="Q24" s="32">
        <f t="shared" si="4"/>
        <v>6011.57</v>
      </c>
      <c r="R24" s="32"/>
      <c r="S24" s="40">
        <f t="shared" si="5"/>
        <v>6011.57</v>
      </c>
      <c r="T24" s="32"/>
      <c r="U24" s="32">
        <f t="shared" si="6"/>
        <v>6011.57</v>
      </c>
      <c r="V24" s="32"/>
      <c r="W24" s="32">
        <f t="shared" si="7"/>
        <v>6011.57</v>
      </c>
      <c r="X24" s="32"/>
      <c r="Y24" s="32">
        <f t="shared" ref="Y24:Y31" si="14">W24+X24</f>
        <v>6011.57</v>
      </c>
    </row>
    <row r="25" spans="1:25" x14ac:dyDescent="0.25">
      <c r="A25" s="16" t="s">
        <v>204</v>
      </c>
      <c r="B25" s="10">
        <v>266</v>
      </c>
      <c r="C25" s="32"/>
      <c r="D25" s="32">
        <v>389</v>
      </c>
      <c r="E25" s="11">
        <f t="shared" si="8"/>
        <v>389</v>
      </c>
      <c r="F25" s="32"/>
      <c r="G25" s="32">
        <f t="shared" si="9"/>
        <v>389</v>
      </c>
      <c r="H25" s="40">
        <v>389</v>
      </c>
      <c r="I25" s="32">
        <f t="shared" si="10"/>
        <v>778</v>
      </c>
      <c r="J25" s="32"/>
      <c r="K25" s="32">
        <f>I25+J25</f>
        <v>778</v>
      </c>
      <c r="L25" s="32"/>
      <c r="M25" s="32">
        <f t="shared" si="12"/>
        <v>778</v>
      </c>
      <c r="N25" s="32"/>
      <c r="O25" s="32">
        <f t="shared" si="13"/>
        <v>778</v>
      </c>
      <c r="P25" s="32"/>
      <c r="Q25" s="32"/>
      <c r="R25" s="32"/>
      <c r="S25" s="40"/>
      <c r="T25" s="32"/>
      <c r="U25" s="32"/>
      <c r="V25" s="32"/>
      <c r="W25" s="32"/>
      <c r="X25" s="32"/>
      <c r="Y25" s="32"/>
    </row>
    <row r="26" spans="1:25" x14ac:dyDescent="0.25">
      <c r="A26" s="16" t="s">
        <v>171</v>
      </c>
      <c r="B26" s="10">
        <v>211</v>
      </c>
      <c r="C26" s="32">
        <v>11450.2</v>
      </c>
      <c r="D26" s="32"/>
      <c r="E26" s="11">
        <f>C26+D26</f>
        <v>11450.2</v>
      </c>
      <c r="F26" s="32"/>
      <c r="G26" s="32">
        <f>E26+F26</f>
        <v>11450.2</v>
      </c>
      <c r="H26" s="40"/>
      <c r="I26" s="32">
        <f>G26+H26</f>
        <v>11450.2</v>
      </c>
      <c r="J26" s="32"/>
      <c r="K26" s="32">
        <f t="shared" si="11"/>
        <v>11450.2</v>
      </c>
      <c r="L26" s="32"/>
      <c r="M26" s="32">
        <f t="shared" si="12"/>
        <v>11450.2</v>
      </c>
      <c r="N26" s="32"/>
      <c r="O26" s="32">
        <f t="shared" si="13"/>
        <v>11450.2</v>
      </c>
      <c r="P26" s="32"/>
      <c r="Q26" s="32">
        <f t="shared" si="4"/>
        <v>11450.2</v>
      </c>
      <c r="R26" s="32"/>
      <c r="S26" s="40">
        <f t="shared" si="5"/>
        <v>11450.2</v>
      </c>
      <c r="T26" s="32"/>
      <c r="U26" s="32">
        <f t="shared" si="6"/>
        <v>11450.2</v>
      </c>
      <c r="V26" s="32"/>
      <c r="W26" s="32">
        <f>U26+V26</f>
        <v>11450.2</v>
      </c>
      <c r="X26" s="32"/>
      <c r="Y26" s="32">
        <f>W26+X26</f>
        <v>11450.2</v>
      </c>
    </row>
    <row r="27" spans="1:25" x14ac:dyDescent="0.25">
      <c r="A27" s="10" t="s">
        <v>98</v>
      </c>
      <c r="B27" s="10">
        <v>213</v>
      </c>
      <c r="C27" s="32"/>
      <c r="D27" s="32">
        <f>4341.45+649+534.02</f>
        <v>5524.4699999999993</v>
      </c>
      <c r="E27" s="11">
        <f t="shared" si="8"/>
        <v>5524.4699999999993</v>
      </c>
      <c r="F27" s="32"/>
      <c r="G27" s="32">
        <f t="shared" si="9"/>
        <v>5524.4699999999993</v>
      </c>
      <c r="H27" s="40">
        <v>26948.43</v>
      </c>
      <c r="I27" s="32">
        <f t="shared" si="10"/>
        <v>32472.9</v>
      </c>
      <c r="J27" s="32">
        <v>1335.06</v>
      </c>
      <c r="K27" s="32">
        <f t="shared" si="11"/>
        <v>33807.96</v>
      </c>
      <c r="L27" s="32">
        <f>61+1808.08</f>
        <v>1869.08</v>
      </c>
      <c r="M27" s="32">
        <f t="shared" si="12"/>
        <v>35677.040000000001</v>
      </c>
      <c r="N27" s="32"/>
      <c r="O27" s="32">
        <f t="shared" si="13"/>
        <v>35677.040000000001</v>
      </c>
      <c r="P27" s="32"/>
      <c r="Q27" s="32">
        <f t="shared" si="4"/>
        <v>35677.040000000001</v>
      </c>
      <c r="R27" s="32"/>
      <c r="S27" s="40">
        <f t="shared" si="5"/>
        <v>35677.040000000001</v>
      </c>
      <c r="T27" s="32"/>
      <c r="U27" s="32">
        <f t="shared" si="6"/>
        <v>35677.040000000001</v>
      </c>
      <c r="V27" s="32"/>
      <c r="W27" s="32">
        <f t="shared" si="7"/>
        <v>35677.040000000001</v>
      </c>
      <c r="X27" s="32"/>
      <c r="Y27" s="32">
        <f t="shared" si="14"/>
        <v>35677.040000000001</v>
      </c>
    </row>
    <row r="28" spans="1:25" x14ac:dyDescent="0.25">
      <c r="A28" s="10" t="s">
        <v>113</v>
      </c>
      <c r="B28" s="10">
        <v>213</v>
      </c>
      <c r="C28" s="32"/>
      <c r="D28" s="32">
        <v>6919.65</v>
      </c>
      <c r="E28" s="11">
        <f t="shared" si="8"/>
        <v>6919.65</v>
      </c>
      <c r="F28" s="32">
        <v>6919.65</v>
      </c>
      <c r="G28" s="32">
        <f t="shared" si="9"/>
        <v>13839.3</v>
      </c>
      <c r="H28" s="40">
        <v>6919.65</v>
      </c>
      <c r="I28" s="32">
        <f t="shared" si="10"/>
        <v>20758.949999999997</v>
      </c>
      <c r="J28" s="32">
        <v>6919.65</v>
      </c>
      <c r="K28" s="32">
        <f t="shared" si="11"/>
        <v>27678.6</v>
      </c>
      <c r="L28" s="32">
        <v>6919.65</v>
      </c>
      <c r="M28" s="32">
        <f t="shared" si="12"/>
        <v>34598.25</v>
      </c>
      <c r="N28" s="32">
        <v>6919.65</v>
      </c>
      <c r="O28" s="32">
        <f t="shared" si="13"/>
        <v>41517.9</v>
      </c>
      <c r="P28" s="32"/>
      <c r="Q28" s="32">
        <f t="shared" si="4"/>
        <v>41517.9</v>
      </c>
      <c r="R28" s="32"/>
      <c r="S28" s="40">
        <f t="shared" si="5"/>
        <v>41517.9</v>
      </c>
      <c r="T28" s="32"/>
      <c r="U28" s="32">
        <f t="shared" si="6"/>
        <v>41517.9</v>
      </c>
      <c r="V28" s="32"/>
      <c r="W28" s="32">
        <f t="shared" si="7"/>
        <v>41517.9</v>
      </c>
      <c r="X28" s="32"/>
      <c r="Y28" s="32">
        <f t="shared" si="14"/>
        <v>41517.9</v>
      </c>
    </row>
    <row r="29" spans="1:25" ht="0.75" customHeight="1" x14ac:dyDescent="0.25">
      <c r="A29" s="10" t="s">
        <v>158</v>
      </c>
      <c r="B29" s="10">
        <v>213</v>
      </c>
      <c r="C29" s="32"/>
      <c r="D29" s="32"/>
      <c r="E29" s="11"/>
      <c r="F29" s="32"/>
      <c r="G29" s="32">
        <f t="shared" si="9"/>
        <v>0</v>
      </c>
      <c r="H29" s="40"/>
      <c r="I29" s="32">
        <f t="shared" si="10"/>
        <v>0</v>
      </c>
      <c r="J29" s="32"/>
      <c r="K29" s="32">
        <f>I29+J29</f>
        <v>0</v>
      </c>
      <c r="L29" s="32"/>
      <c r="M29" s="32">
        <f t="shared" si="12"/>
        <v>0</v>
      </c>
      <c r="N29" s="32"/>
      <c r="O29" s="32">
        <f t="shared" si="13"/>
        <v>0</v>
      </c>
      <c r="P29" s="32"/>
      <c r="Q29" s="32">
        <f t="shared" si="4"/>
        <v>0</v>
      </c>
      <c r="R29" s="32"/>
      <c r="S29" s="40">
        <f t="shared" si="5"/>
        <v>0</v>
      </c>
      <c r="T29" s="32"/>
      <c r="U29" s="32">
        <f t="shared" si="6"/>
        <v>0</v>
      </c>
      <c r="V29" s="32"/>
      <c r="W29" s="32">
        <f t="shared" si="7"/>
        <v>0</v>
      </c>
      <c r="X29" s="32"/>
      <c r="Y29" s="32">
        <f t="shared" si="14"/>
        <v>0</v>
      </c>
    </row>
    <row r="30" spans="1:25" hidden="1" x14ac:dyDescent="0.25">
      <c r="A30" s="10" t="s">
        <v>157</v>
      </c>
      <c r="B30" s="10">
        <v>213</v>
      </c>
      <c r="C30" s="32"/>
      <c r="D30" s="32"/>
      <c r="E30" s="11"/>
      <c r="F30" s="32"/>
      <c r="G30" s="32">
        <f t="shared" si="9"/>
        <v>0</v>
      </c>
      <c r="H30" s="40"/>
      <c r="I30" s="32">
        <f t="shared" si="10"/>
        <v>0</v>
      </c>
      <c r="J30" s="32"/>
      <c r="K30" s="32">
        <f>I30+J30</f>
        <v>0</v>
      </c>
      <c r="L30" s="32"/>
      <c r="M30" s="32">
        <f t="shared" si="12"/>
        <v>0</v>
      </c>
      <c r="N30" s="32"/>
      <c r="O30" s="32">
        <f>M30+N30</f>
        <v>0</v>
      </c>
      <c r="P30" s="32"/>
      <c r="Q30" s="32">
        <f t="shared" si="4"/>
        <v>0</v>
      </c>
      <c r="R30" s="32"/>
      <c r="S30" s="40">
        <f t="shared" si="5"/>
        <v>0</v>
      </c>
      <c r="T30" s="32"/>
      <c r="U30" s="32">
        <f t="shared" si="6"/>
        <v>0</v>
      </c>
      <c r="V30" s="32"/>
      <c r="W30" s="32">
        <f>U30+V30</f>
        <v>0</v>
      </c>
      <c r="X30" s="32"/>
      <c r="Y30" s="32">
        <f t="shared" si="14"/>
        <v>0</v>
      </c>
    </row>
    <row r="31" spans="1:25" x14ac:dyDescent="0.25">
      <c r="A31" s="10" t="s">
        <v>19</v>
      </c>
      <c r="B31" s="10">
        <v>213</v>
      </c>
      <c r="C31" s="32"/>
      <c r="D31" s="32">
        <f>35713.42+8279.02+324.67-7479</f>
        <v>36838.11</v>
      </c>
      <c r="E31" s="11">
        <f t="shared" si="8"/>
        <v>36838.11</v>
      </c>
      <c r="F31" s="32">
        <v>47113.89</v>
      </c>
      <c r="G31" s="32">
        <f t="shared" si="9"/>
        <v>83952</v>
      </c>
      <c r="H31" s="40">
        <v>51999.360000000001</v>
      </c>
      <c r="I31" s="32">
        <f t="shared" si="10"/>
        <v>135951.35999999999</v>
      </c>
      <c r="J31" s="32">
        <v>38854.03</v>
      </c>
      <c r="K31" s="32">
        <f t="shared" si="11"/>
        <v>174805.38999999998</v>
      </c>
      <c r="L31" s="32">
        <v>39288.07</v>
      </c>
      <c r="M31" s="32">
        <f t="shared" si="12"/>
        <v>214093.46</v>
      </c>
      <c r="N31" s="32">
        <v>39877.910000000003</v>
      </c>
      <c r="O31" s="32">
        <f t="shared" si="13"/>
        <v>253971.37</v>
      </c>
      <c r="P31" s="32"/>
      <c r="Q31" s="32">
        <f t="shared" si="4"/>
        <v>253971.37</v>
      </c>
      <c r="R31" s="32"/>
      <c r="S31" s="40">
        <f t="shared" si="5"/>
        <v>253971.37</v>
      </c>
      <c r="T31" s="32"/>
      <c r="U31" s="32">
        <f t="shared" si="6"/>
        <v>253971.37</v>
      </c>
      <c r="V31" s="32"/>
      <c r="W31" s="32">
        <f t="shared" si="7"/>
        <v>253971.37</v>
      </c>
      <c r="X31" s="32"/>
      <c r="Y31" s="32">
        <f t="shared" si="14"/>
        <v>253971.37</v>
      </c>
    </row>
    <row r="32" spans="1:25" x14ac:dyDescent="0.25">
      <c r="A32" s="259" t="s">
        <v>1</v>
      </c>
      <c r="B32" s="256"/>
      <c r="C32" s="257"/>
      <c r="D32" s="257"/>
      <c r="E32" s="258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</row>
    <row r="33" spans="1:25" s="107" customFormat="1" x14ac:dyDescent="0.25">
      <c r="A33" s="259" t="s">
        <v>200</v>
      </c>
      <c r="B33" s="260"/>
      <c r="C33" s="261">
        <f ca="1">D33</f>
        <v>0</v>
      </c>
      <c r="D33" s="261">
        <f ca="1">C33</f>
        <v>0</v>
      </c>
      <c r="E33" s="262">
        <f ca="1">D33</f>
        <v>0</v>
      </c>
      <c r="F33" s="261">
        <f>F35+F34</f>
        <v>3616.2</v>
      </c>
      <c r="G33" s="261">
        <f>F33</f>
        <v>3616.2</v>
      </c>
      <c r="H33" s="261">
        <f>H34+H35</f>
        <v>0</v>
      </c>
      <c r="I33" s="261">
        <f>G33</f>
        <v>3616.2</v>
      </c>
      <c r="J33" s="261">
        <f>J34+J35</f>
        <v>0</v>
      </c>
      <c r="K33" s="261">
        <f>I33</f>
        <v>3616.2</v>
      </c>
      <c r="L33" s="261">
        <f>L34+L35</f>
        <v>0</v>
      </c>
      <c r="M33" s="261">
        <f>K33</f>
        <v>3616.2</v>
      </c>
      <c r="N33" s="261">
        <f>N34+N35</f>
        <v>0</v>
      </c>
      <c r="O33" s="261">
        <f>M33</f>
        <v>3616.2</v>
      </c>
      <c r="P33" s="261">
        <f>P34+P35</f>
        <v>0</v>
      </c>
      <c r="Q33" s="261">
        <f>O33</f>
        <v>3616.2</v>
      </c>
      <c r="R33" s="261">
        <f>R34+R35</f>
        <v>0</v>
      </c>
      <c r="S33" s="261">
        <f>Q33</f>
        <v>3616.2</v>
      </c>
      <c r="T33" s="261">
        <f>T34+T35</f>
        <v>0</v>
      </c>
      <c r="U33" s="261">
        <f>S33</f>
        <v>3616.2</v>
      </c>
      <c r="V33" s="261">
        <f>V34+V35</f>
        <v>0</v>
      </c>
      <c r="W33" s="261">
        <f>U33</f>
        <v>3616.2</v>
      </c>
      <c r="X33" s="261">
        <f>X34+X35</f>
        <v>0</v>
      </c>
      <c r="Y33" s="261">
        <f>W33</f>
        <v>3616.2</v>
      </c>
    </row>
    <row r="34" spans="1:25" x14ac:dyDescent="0.25">
      <c r="A34" s="16" t="s">
        <v>201</v>
      </c>
      <c r="B34" s="10">
        <v>212</v>
      </c>
      <c r="C34" s="32"/>
      <c r="D34" s="32"/>
      <c r="E34" s="11"/>
      <c r="F34" s="32">
        <v>1000</v>
      </c>
      <c r="G34" s="32">
        <f>E34+F34</f>
        <v>1000</v>
      </c>
      <c r="H34" s="40"/>
      <c r="I34" s="32">
        <f>G34+H34</f>
        <v>1000</v>
      </c>
      <c r="J34" s="32"/>
      <c r="K34" s="32">
        <f>I34+J34</f>
        <v>1000</v>
      </c>
      <c r="L34" s="32"/>
      <c r="M34" s="32">
        <f>K34+L34</f>
        <v>1000</v>
      </c>
      <c r="N34" s="32"/>
      <c r="O34" s="32">
        <f>M34+N34</f>
        <v>1000</v>
      </c>
      <c r="P34" s="32"/>
      <c r="Q34" s="32"/>
      <c r="R34" s="32"/>
      <c r="S34" s="40"/>
      <c r="T34" s="32"/>
      <c r="U34" s="32"/>
      <c r="V34" s="32"/>
      <c r="W34" s="32"/>
      <c r="X34" s="32"/>
      <c r="Y34" s="32"/>
    </row>
    <row r="35" spans="1:25" x14ac:dyDescent="0.25">
      <c r="A35" s="16" t="s">
        <v>202</v>
      </c>
      <c r="B35" s="10">
        <v>226</v>
      </c>
      <c r="C35" s="32"/>
      <c r="D35" s="32"/>
      <c r="E35" s="11"/>
      <c r="F35" s="32">
        <v>2616.1999999999998</v>
      </c>
      <c r="G35" s="32">
        <f>E35+F35</f>
        <v>2616.1999999999998</v>
      </c>
      <c r="H35" s="40"/>
      <c r="I35" s="32">
        <f>G35+H35</f>
        <v>2616.1999999999998</v>
      </c>
      <c r="J35" s="32"/>
      <c r="K35" s="32">
        <f>I35+J35</f>
        <v>2616.1999999999998</v>
      </c>
      <c r="L35" s="32"/>
      <c r="M35" s="32">
        <f>K35+L35</f>
        <v>2616.1999999999998</v>
      </c>
      <c r="N35" s="32"/>
      <c r="O35" s="32">
        <f>M35+N35</f>
        <v>2616.1999999999998</v>
      </c>
      <c r="P35" s="32"/>
      <c r="Q35" s="32"/>
      <c r="R35" s="32"/>
      <c r="S35" s="40"/>
      <c r="T35" s="32"/>
      <c r="U35" s="32"/>
      <c r="V35" s="32"/>
      <c r="W35" s="32"/>
      <c r="X35" s="32"/>
      <c r="Y35" s="32"/>
    </row>
    <row r="36" spans="1:25" hidden="1" x14ac:dyDescent="0.25">
      <c r="A36" s="267" t="s">
        <v>150</v>
      </c>
      <c r="B36" s="268"/>
      <c r="C36" s="190">
        <f>C37+C38</f>
        <v>0</v>
      </c>
      <c r="D36" s="190">
        <f t="shared" ref="D36:Y36" si="15">D37+D38</f>
        <v>0</v>
      </c>
      <c r="E36" s="190">
        <f t="shared" si="15"/>
        <v>0</v>
      </c>
      <c r="F36" s="190">
        <f t="shared" si="15"/>
        <v>0</v>
      </c>
      <c r="G36" s="190">
        <f t="shared" si="15"/>
        <v>0</v>
      </c>
      <c r="H36" s="190">
        <f t="shared" si="15"/>
        <v>0</v>
      </c>
      <c r="I36" s="190">
        <f t="shared" si="15"/>
        <v>0</v>
      </c>
      <c r="J36" s="190">
        <f t="shared" si="15"/>
        <v>0</v>
      </c>
      <c r="K36" s="190">
        <f t="shared" si="15"/>
        <v>0</v>
      </c>
      <c r="L36" s="190">
        <f t="shared" si="15"/>
        <v>0</v>
      </c>
      <c r="M36" s="190">
        <f t="shared" si="15"/>
        <v>0</v>
      </c>
      <c r="N36" s="190">
        <f t="shared" si="15"/>
        <v>0</v>
      </c>
      <c r="O36" s="190">
        <f t="shared" si="15"/>
        <v>0</v>
      </c>
      <c r="P36" s="190">
        <f t="shared" si="15"/>
        <v>0</v>
      </c>
      <c r="Q36" s="190">
        <f t="shared" si="15"/>
        <v>0</v>
      </c>
      <c r="R36" s="190">
        <f t="shared" si="15"/>
        <v>0</v>
      </c>
      <c r="S36" s="190">
        <f t="shared" si="15"/>
        <v>0</v>
      </c>
      <c r="T36" s="190">
        <f t="shared" si="15"/>
        <v>0</v>
      </c>
      <c r="U36" s="190">
        <f t="shared" si="15"/>
        <v>0</v>
      </c>
      <c r="V36" s="190">
        <f t="shared" si="15"/>
        <v>0</v>
      </c>
      <c r="W36" s="190">
        <f t="shared" si="15"/>
        <v>0</v>
      </c>
      <c r="X36" s="190">
        <f t="shared" si="15"/>
        <v>0</v>
      </c>
      <c r="Y36" s="190">
        <f t="shared" si="15"/>
        <v>0</v>
      </c>
    </row>
    <row r="37" spans="1:25" hidden="1" x14ac:dyDescent="0.25">
      <c r="A37" s="16" t="s">
        <v>17</v>
      </c>
      <c r="B37" s="10">
        <v>211</v>
      </c>
      <c r="C37" s="32"/>
      <c r="D37" s="32"/>
      <c r="E37" s="32">
        <f>D37+C37</f>
        <v>0</v>
      </c>
      <c r="F37" s="32"/>
      <c r="G37" s="32">
        <f>F37+E37</f>
        <v>0</v>
      </c>
      <c r="H37" s="32"/>
      <c r="I37" s="32">
        <f>G37+H37</f>
        <v>0</v>
      </c>
      <c r="J37" s="32"/>
      <c r="K37" s="32">
        <f>J37+I37</f>
        <v>0</v>
      </c>
      <c r="L37" s="32"/>
      <c r="M37" s="32">
        <f>L37+K37</f>
        <v>0</v>
      </c>
      <c r="N37" s="32"/>
      <c r="O37" s="32">
        <f>N37+M37</f>
        <v>0</v>
      </c>
      <c r="P37" s="32"/>
      <c r="Q37" s="32">
        <f>P37+O37</f>
        <v>0</v>
      </c>
      <c r="R37" s="32"/>
      <c r="S37" s="32">
        <f>R37+Q37</f>
        <v>0</v>
      </c>
      <c r="T37" s="32"/>
      <c r="U37" s="32">
        <f>T37+S37</f>
        <v>0</v>
      </c>
      <c r="V37" s="32"/>
      <c r="W37" s="32">
        <f>V37+U37</f>
        <v>0</v>
      </c>
      <c r="X37" s="32"/>
      <c r="Y37" s="32">
        <f>X37+W37</f>
        <v>0</v>
      </c>
    </row>
    <row r="38" spans="1:25" hidden="1" x14ac:dyDescent="0.25">
      <c r="A38" s="16" t="s">
        <v>19</v>
      </c>
      <c r="B38" s="10">
        <v>213</v>
      </c>
      <c r="C38" s="32"/>
      <c r="D38" s="32"/>
      <c r="E38" s="32">
        <f>D38+C38</f>
        <v>0</v>
      </c>
      <c r="F38" s="32"/>
      <c r="G38" s="32">
        <f>F38+E38</f>
        <v>0</v>
      </c>
      <c r="H38" s="32"/>
      <c r="I38" s="32">
        <f>G38+H38</f>
        <v>0</v>
      </c>
      <c r="J38" s="32"/>
      <c r="K38" s="32">
        <f>J38+I38</f>
        <v>0</v>
      </c>
      <c r="L38" s="32"/>
      <c r="M38" s="32">
        <f>L38+K38</f>
        <v>0</v>
      </c>
      <c r="N38" s="32"/>
      <c r="O38" s="32">
        <f>N38+M38</f>
        <v>0</v>
      </c>
      <c r="P38" s="32"/>
      <c r="Q38" s="32">
        <f>P38+O38</f>
        <v>0</v>
      </c>
      <c r="R38" s="32"/>
      <c r="S38" s="32">
        <f>R38+Q38</f>
        <v>0</v>
      </c>
      <c r="T38" s="32"/>
      <c r="U38" s="32">
        <f>T38+S38</f>
        <v>0</v>
      </c>
      <c r="V38" s="32"/>
      <c r="W38" s="32">
        <f>V38+U38</f>
        <v>0</v>
      </c>
      <c r="X38" s="32"/>
      <c r="Y38" s="32">
        <f>X38+W38</f>
        <v>0</v>
      </c>
    </row>
    <row r="39" spans="1:25" x14ac:dyDescent="0.25">
      <c r="A39" s="188" t="s">
        <v>1</v>
      </c>
      <c r="B39" s="195"/>
      <c r="C39" s="196"/>
      <c r="D39" s="196"/>
      <c r="E39" s="197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8"/>
    </row>
    <row r="40" spans="1:25" x14ac:dyDescent="0.25">
      <c r="A40" s="199" t="s">
        <v>97</v>
      </c>
      <c r="B40" s="194"/>
      <c r="C40" s="192">
        <f>SUM(C41:C48)</f>
        <v>26514.11</v>
      </c>
      <c r="D40" s="192">
        <f t="shared" ref="D40:Y40" si="16">SUM(D41:D48)</f>
        <v>44868.53</v>
      </c>
      <c r="E40" s="192">
        <f t="shared" si="16"/>
        <v>71382.64</v>
      </c>
      <c r="F40" s="192">
        <f t="shared" si="16"/>
        <v>55229.259999999995</v>
      </c>
      <c r="G40" s="192">
        <f t="shared" si="16"/>
        <v>126611.90000000001</v>
      </c>
      <c r="H40" s="192">
        <f t="shared" si="16"/>
        <v>61381.539999999994</v>
      </c>
      <c r="I40" s="192">
        <f t="shared" si="16"/>
        <v>187993.44</v>
      </c>
      <c r="J40" s="192">
        <f t="shared" si="16"/>
        <v>49651.44</v>
      </c>
      <c r="K40" s="192">
        <f t="shared" si="16"/>
        <v>237644.88</v>
      </c>
      <c r="L40" s="192">
        <f t="shared" si="16"/>
        <v>56399.45</v>
      </c>
      <c r="M40" s="192">
        <f t="shared" si="16"/>
        <v>294044.33</v>
      </c>
      <c r="N40" s="192">
        <f t="shared" si="16"/>
        <v>55119.46</v>
      </c>
      <c r="O40" s="192">
        <f t="shared" si="16"/>
        <v>349163.79000000004</v>
      </c>
      <c r="P40" s="192">
        <f t="shared" si="16"/>
        <v>0</v>
      </c>
      <c r="Q40" s="192">
        <f t="shared" si="16"/>
        <v>349163.79000000004</v>
      </c>
      <c r="R40" s="192">
        <f t="shared" si="16"/>
        <v>0</v>
      </c>
      <c r="S40" s="192">
        <f t="shared" si="16"/>
        <v>349163.79000000004</v>
      </c>
      <c r="T40" s="192">
        <f t="shared" si="16"/>
        <v>0</v>
      </c>
      <c r="U40" s="192">
        <f t="shared" si="16"/>
        <v>349163.79000000004</v>
      </c>
      <c r="V40" s="192">
        <f t="shared" si="16"/>
        <v>0</v>
      </c>
      <c r="W40" s="192">
        <f t="shared" si="16"/>
        <v>349163.85</v>
      </c>
      <c r="X40" s="192">
        <f t="shared" si="16"/>
        <v>0</v>
      </c>
      <c r="Y40" s="192">
        <f t="shared" si="16"/>
        <v>349163.85</v>
      </c>
    </row>
    <row r="41" spans="1:25" x14ac:dyDescent="0.25">
      <c r="A41" s="16" t="s">
        <v>17</v>
      </c>
      <c r="B41" s="10">
        <v>211</v>
      </c>
      <c r="C41" s="32">
        <f>22700+3318.11+496</f>
        <v>26514.11</v>
      </c>
      <c r="D41" s="32">
        <f>10301.45+3507+16000</f>
        <v>29808.45</v>
      </c>
      <c r="E41" s="11">
        <f>D41+C41</f>
        <v>56322.559999999998</v>
      </c>
      <c r="F41" s="32">
        <f>3774+16384.45+20030</f>
        <v>40188.449999999997</v>
      </c>
      <c r="G41" s="118">
        <f>F41+E41</f>
        <v>96511.01</v>
      </c>
      <c r="H41" s="123">
        <f>15470.24+9528+21330</f>
        <v>46328.24</v>
      </c>
      <c r="I41" s="32">
        <f>H41+G41</f>
        <v>142839.25</v>
      </c>
      <c r="J41" s="83">
        <f>8188.83+7083+22830</f>
        <v>38101.83</v>
      </c>
      <c r="K41" s="32">
        <f>J41+I41</f>
        <v>180941.08000000002</v>
      </c>
      <c r="L41" s="83">
        <f>18925.75+21500</f>
        <v>40425.75</v>
      </c>
      <c r="M41" s="32">
        <f>L41+K41</f>
        <v>221366.83000000002</v>
      </c>
      <c r="N41" s="83">
        <f>13814.16+2064+11203.9+6374.72+952</f>
        <v>34408.78</v>
      </c>
      <c r="O41" s="32">
        <f>N41+M41</f>
        <v>255775.61000000002</v>
      </c>
      <c r="P41" s="83"/>
      <c r="Q41" s="32">
        <f>P41+O41</f>
        <v>255775.61000000002</v>
      </c>
      <c r="R41" s="83"/>
      <c r="S41" s="40">
        <f>R41+Q41</f>
        <v>255775.61000000002</v>
      </c>
      <c r="T41" s="83"/>
      <c r="U41" s="32">
        <f t="shared" ref="U41:U48" si="17">T41+S41</f>
        <v>255775.61000000002</v>
      </c>
      <c r="V41" s="83"/>
      <c r="W41" s="32">
        <f t="shared" ref="W41:W47" si="18">U41+V41</f>
        <v>255775.61000000002</v>
      </c>
      <c r="X41" s="83"/>
      <c r="Y41" s="32">
        <f t="shared" ref="Y41:Y48" si="19">W41+X41</f>
        <v>255775.61000000002</v>
      </c>
    </row>
    <row r="42" spans="1:25" x14ac:dyDescent="0.25">
      <c r="A42" s="16" t="s">
        <v>114</v>
      </c>
      <c r="B42" s="10">
        <v>211</v>
      </c>
      <c r="C42" s="32"/>
      <c r="D42" s="32">
        <v>2344.08</v>
      </c>
      <c r="E42" s="11">
        <f t="shared" ref="E42:E48" si="20">D42+C42</f>
        <v>2344.08</v>
      </c>
      <c r="F42" s="32">
        <f>1917.83+1024.52</f>
        <v>2942.35</v>
      </c>
      <c r="G42" s="118">
        <f t="shared" ref="G42:G48" si="21">F42+E42</f>
        <v>5286.43</v>
      </c>
      <c r="H42" s="118">
        <v>1818.78</v>
      </c>
      <c r="I42" s="118">
        <f t="shared" ref="I42" si="22">H42+G42</f>
        <v>7105.21</v>
      </c>
      <c r="J42" s="83">
        <v>870</v>
      </c>
      <c r="K42" s="32">
        <f t="shared" ref="K42:K48" si="23">J42+I42</f>
        <v>7975.21</v>
      </c>
      <c r="L42" s="83">
        <v>3359.49</v>
      </c>
      <c r="M42" s="32">
        <f t="shared" ref="M42:M48" si="24">L42+K42</f>
        <v>11334.7</v>
      </c>
      <c r="N42" s="83">
        <v>6085.07</v>
      </c>
      <c r="O42" s="32">
        <f t="shared" ref="O42:O48" si="25">N42+M42</f>
        <v>17419.77</v>
      </c>
      <c r="P42" s="83"/>
      <c r="Q42" s="32">
        <f t="shared" ref="Q42:Q48" si="26">P42+O42</f>
        <v>17419.77</v>
      </c>
      <c r="R42" s="83"/>
      <c r="S42" s="40">
        <f t="shared" ref="S42:S48" si="27">R42+Q42</f>
        <v>17419.77</v>
      </c>
      <c r="T42" s="83"/>
      <c r="U42" s="32">
        <f t="shared" si="17"/>
        <v>17419.77</v>
      </c>
      <c r="V42" s="83"/>
      <c r="W42" s="32">
        <f t="shared" si="18"/>
        <v>17419.77</v>
      </c>
      <c r="X42" s="83"/>
      <c r="Y42" s="32">
        <f t="shared" si="19"/>
        <v>17419.77</v>
      </c>
    </row>
    <row r="43" spans="1:25" ht="0.75" customHeight="1" x14ac:dyDescent="0.25">
      <c r="A43" s="16"/>
      <c r="B43" s="10">
        <v>211</v>
      </c>
      <c r="C43" s="32"/>
      <c r="D43" s="32"/>
      <c r="E43" s="11">
        <f t="shared" si="20"/>
        <v>0</v>
      </c>
      <c r="F43" s="32"/>
      <c r="G43" s="118">
        <f t="shared" si="21"/>
        <v>0</v>
      </c>
      <c r="H43" s="123"/>
      <c r="I43" s="32">
        <f t="shared" ref="I43:I48" si="28">H43+G43</f>
        <v>0</v>
      </c>
      <c r="J43" s="83"/>
      <c r="K43" s="32">
        <f t="shared" si="23"/>
        <v>0</v>
      </c>
      <c r="L43" s="83"/>
      <c r="M43" s="32">
        <f t="shared" si="24"/>
        <v>0</v>
      </c>
      <c r="N43" s="83"/>
      <c r="O43" s="32">
        <f t="shared" si="25"/>
        <v>0</v>
      </c>
      <c r="P43" s="83"/>
      <c r="Q43" s="32">
        <f t="shared" si="26"/>
        <v>0</v>
      </c>
      <c r="R43" s="83"/>
      <c r="S43" s="40">
        <f t="shared" si="27"/>
        <v>0</v>
      </c>
      <c r="T43" s="83"/>
      <c r="U43" s="32">
        <f t="shared" si="17"/>
        <v>0</v>
      </c>
      <c r="V43" s="83"/>
      <c r="W43" s="32">
        <f t="shared" si="18"/>
        <v>0</v>
      </c>
      <c r="X43" s="83"/>
      <c r="Y43" s="32">
        <f t="shared" si="19"/>
        <v>0</v>
      </c>
    </row>
    <row r="44" spans="1:25" hidden="1" x14ac:dyDescent="0.25">
      <c r="A44" s="10" t="s">
        <v>74</v>
      </c>
      <c r="B44" s="10">
        <v>211</v>
      </c>
      <c r="C44" s="32"/>
      <c r="D44" s="32"/>
      <c r="E44" s="11">
        <f t="shared" si="20"/>
        <v>0</v>
      </c>
      <c r="F44" s="32"/>
      <c r="G44" s="118">
        <f t="shared" si="21"/>
        <v>0</v>
      </c>
      <c r="H44" s="123"/>
      <c r="I44" s="32">
        <f t="shared" si="28"/>
        <v>0</v>
      </c>
      <c r="J44" s="83"/>
      <c r="K44" s="32">
        <f t="shared" si="23"/>
        <v>0</v>
      </c>
      <c r="L44" s="83"/>
      <c r="M44" s="32">
        <f t="shared" si="24"/>
        <v>0</v>
      </c>
      <c r="N44" s="83"/>
      <c r="O44" s="32">
        <f t="shared" si="25"/>
        <v>0</v>
      </c>
      <c r="P44" s="83"/>
      <c r="Q44" s="32">
        <f t="shared" si="26"/>
        <v>0</v>
      </c>
      <c r="R44" s="83"/>
      <c r="S44" s="40">
        <f t="shared" si="27"/>
        <v>0</v>
      </c>
      <c r="T44" s="83"/>
      <c r="U44" s="32">
        <f t="shared" si="17"/>
        <v>0</v>
      </c>
      <c r="V44" s="83"/>
      <c r="W44" s="32">
        <f t="shared" si="18"/>
        <v>0</v>
      </c>
      <c r="X44" s="83"/>
      <c r="Y44" s="32">
        <f t="shared" si="19"/>
        <v>0</v>
      </c>
    </row>
    <row r="45" spans="1:25" hidden="1" x14ac:dyDescent="0.25">
      <c r="A45" s="10" t="s">
        <v>115</v>
      </c>
      <c r="B45" s="10">
        <v>211</v>
      </c>
      <c r="C45" s="32"/>
      <c r="D45" s="32"/>
      <c r="E45" s="11">
        <f t="shared" si="20"/>
        <v>0</v>
      </c>
      <c r="F45" s="32"/>
      <c r="G45" s="118">
        <f t="shared" si="21"/>
        <v>0</v>
      </c>
      <c r="H45" s="123"/>
      <c r="I45" s="32">
        <f t="shared" si="28"/>
        <v>0</v>
      </c>
      <c r="J45" s="83"/>
      <c r="K45" s="32">
        <f t="shared" si="23"/>
        <v>0</v>
      </c>
      <c r="L45" s="83"/>
      <c r="M45" s="32">
        <f t="shared" si="24"/>
        <v>0</v>
      </c>
      <c r="N45" s="83"/>
      <c r="O45" s="32">
        <f t="shared" si="25"/>
        <v>0</v>
      </c>
      <c r="P45" s="83"/>
      <c r="Q45" s="32">
        <f t="shared" si="26"/>
        <v>0</v>
      </c>
      <c r="R45" s="83"/>
      <c r="S45" s="40">
        <f t="shared" si="27"/>
        <v>0</v>
      </c>
      <c r="T45" s="83"/>
      <c r="U45" s="32">
        <f t="shared" si="17"/>
        <v>0</v>
      </c>
      <c r="V45" s="83"/>
      <c r="W45" s="32">
        <f t="shared" si="18"/>
        <v>0</v>
      </c>
      <c r="X45" s="83"/>
      <c r="Y45" s="32">
        <f t="shared" si="19"/>
        <v>0</v>
      </c>
    </row>
    <row r="46" spans="1:25" hidden="1" x14ac:dyDescent="0.25">
      <c r="A46" s="10" t="s">
        <v>139</v>
      </c>
      <c r="B46" s="10">
        <v>213</v>
      </c>
      <c r="C46" s="32"/>
      <c r="D46" s="32"/>
      <c r="E46" s="11">
        <f t="shared" si="20"/>
        <v>0</v>
      </c>
      <c r="F46" s="32"/>
      <c r="G46" s="118">
        <f t="shared" si="21"/>
        <v>0</v>
      </c>
      <c r="H46" s="123"/>
      <c r="I46" s="32">
        <f t="shared" si="28"/>
        <v>0</v>
      </c>
      <c r="J46" s="83"/>
      <c r="K46" s="32">
        <f t="shared" si="23"/>
        <v>0</v>
      </c>
      <c r="L46" s="83"/>
      <c r="M46" s="32">
        <f t="shared" si="24"/>
        <v>0</v>
      </c>
      <c r="N46" s="83"/>
      <c r="O46" s="32">
        <f t="shared" si="25"/>
        <v>0</v>
      </c>
      <c r="P46" s="83"/>
      <c r="Q46" s="32">
        <f t="shared" si="26"/>
        <v>0</v>
      </c>
      <c r="R46" s="83"/>
      <c r="S46" s="40">
        <f t="shared" si="27"/>
        <v>0</v>
      </c>
      <c r="T46" s="83"/>
      <c r="U46" s="32">
        <f t="shared" si="17"/>
        <v>0</v>
      </c>
      <c r="V46" s="83"/>
      <c r="W46" s="32">
        <f t="shared" si="18"/>
        <v>0</v>
      </c>
      <c r="X46" s="83"/>
      <c r="Y46" s="32">
        <f t="shared" si="19"/>
        <v>0</v>
      </c>
    </row>
    <row r="47" spans="1:25" x14ac:dyDescent="0.25">
      <c r="A47" s="10" t="s">
        <v>98</v>
      </c>
      <c r="B47" s="10">
        <v>213</v>
      </c>
      <c r="C47" s="32"/>
      <c r="D47" s="32">
        <v>1068</v>
      </c>
      <c r="E47" s="11">
        <f t="shared" si="20"/>
        <v>1068</v>
      </c>
      <c r="F47" s="32">
        <v>1423.96</v>
      </c>
      <c r="G47" s="118">
        <f t="shared" si="21"/>
        <v>2491.96</v>
      </c>
      <c r="H47" s="123">
        <v>3003.85</v>
      </c>
      <c r="I47" s="32">
        <f t="shared" si="28"/>
        <v>5495.8099999999995</v>
      </c>
      <c r="J47" s="83"/>
      <c r="K47" s="32">
        <f t="shared" si="23"/>
        <v>5495.8099999999995</v>
      </c>
      <c r="L47" s="83"/>
      <c r="M47" s="32">
        <f t="shared" si="24"/>
        <v>5495.8099999999995</v>
      </c>
      <c r="N47" s="83"/>
      <c r="O47" s="32">
        <f t="shared" si="25"/>
        <v>5495.8099999999995</v>
      </c>
      <c r="P47" s="83"/>
      <c r="Q47" s="32">
        <f t="shared" si="26"/>
        <v>5495.8099999999995</v>
      </c>
      <c r="R47" s="83"/>
      <c r="S47" s="40">
        <f t="shared" si="27"/>
        <v>5495.8099999999995</v>
      </c>
      <c r="T47" s="83"/>
      <c r="U47" s="32">
        <f t="shared" si="17"/>
        <v>5495.8099999999995</v>
      </c>
      <c r="V47" s="83"/>
      <c r="W47" s="32">
        <f t="shared" si="18"/>
        <v>5495.8099999999995</v>
      </c>
      <c r="X47" s="83"/>
      <c r="Y47" s="32">
        <f t="shared" si="19"/>
        <v>5495.8099999999995</v>
      </c>
    </row>
    <row r="48" spans="1:25" x14ac:dyDescent="0.25">
      <c r="A48" s="16" t="s">
        <v>19</v>
      </c>
      <c r="B48" s="10">
        <v>213</v>
      </c>
      <c r="C48" s="32"/>
      <c r="D48" s="32">
        <f>9386.66+2175.99+85.35</f>
        <v>11648</v>
      </c>
      <c r="E48" s="11">
        <f t="shared" si="20"/>
        <v>11648</v>
      </c>
      <c r="F48" s="32">
        <v>10674.5</v>
      </c>
      <c r="G48" s="118">
        <f t="shared" si="21"/>
        <v>22322.5</v>
      </c>
      <c r="H48" s="123">
        <v>10230.67</v>
      </c>
      <c r="I48" s="32">
        <f t="shared" si="28"/>
        <v>32553.17</v>
      </c>
      <c r="J48" s="83">
        <v>10679.61</v>
      </c>
      <c r="K48" s="32">
        <f t="shared" si="23"/>
        <v>43232.78</v>
      </c>
      <c r="L48" s="83">
        <v>12614.21</v>
      </c>
      <c r="M48" s="32">
        <f t="shared" si="24"/>
        <v>55846.99</v>
      </c>
      <c r="N48" s="83">
        <v>14625.61</v>
      </c>
      <c r="O48" s="32">
        <f t="shared" si="25"/>
        <v>70472.600000000006</v>
      </c>
      <c r="P48" s="83"/>
      <c r="Q48" s="32">
        <f t="shared" si="26"/>
        <v>70472.600000000006</v>
      </c>
      <c r="R48" s="83"/>
      <c r="S48" s="40">
        <f t="shared" si="27"/>
        <v>70472.600000000006</v>
      </c>
      <c r="T48" s="83"/>
      <c r="U48" s="32">
        <f t="shared" si="17"/>
        <v>70472.600000000006</v>
      </c>
      <c r="V48" s="83"/>
      <c r="W48" s="32">
        <f>U48+V48+0.06</f>
        <v>70472.66</v>
      </c>
      <c r="X48" s="83"/>
      <c r="Y48" s="32">
        <f t="shared" si="19"/>
        <v>70472.66</v>
      </c>
    </row>
    <row r="49" spans="1:31" ht="2.25" customHeight="1" x14ac:dyDescent="0.25">
      <c r="A49" s="285" t="s">
        <v>1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</row>
    <row r="50" spans="1:31" hidden="1" x14ac:dyDescent="0.25">
      <c r="A50" s="267" t="s">
        <v>151</v>
      </c>
      <c r="B50" s="268"/>
      <c r="C50" s="190">
        <f>C51+C52</f>
        <v>0</v>
      </c>
      <c r="D50" s="190">
        <f t="shared" ref="D50:Y50" si="29">D51+D52</f>
        <v>0</v>
      </c>
      <c r="E50" s="190">
        <f t="shared" si="29"/>
        <v>0</v>
      </c>
      <c r="F50" s="190">
        <f t="shared" si="29"/>
        <v>0</v>
      </c>
      <c r="G50" s="190">
        <f t="shared" si="29"/>
        <v>0</v>
      </c>
      <c r="H50" s="190">
        <f t="shared" si="29"/>
        <v>0</v>
      </c>
      <c r="I50" s="190">
        <f t="shared" si="29"/>
        <v>0</v>
      </c>
      <c r="J50" s="190">
        <f t="shared" si="29"/>
        <v>0</v>
      </c>
      <c r="K50" s="190">
        <f t="shared" si="29"/>
        <v>0</v>
      </c>
      <c r="L50" s="190">
        <f t="shared" si="29"/>
        <v>0</v>
      </c>
      <c r="M50" s="190">
        <f t="shared" si="29"/>
        <v>0</v>
      </c>
      <c r="N50" s="190">
        <f t="shared" si="29"/>
        <v>0</v>
      </c>
      <c r="O50" s="190">
        <f t="shared" si="29"/>
        <v>0</v>
      </c>
      <c r="P50" s="190">
        <f t="shared" si="29"/>
        <v>0</v>
      </c>
      <c r="Q50" s="190">
        <f t="shared" si="29"/>
        <v>0</v>
      </c>
      <c r="R50" s="190">
        <f t="shared" si="29"/>
        <v>0</v>
      </c>
      <c r="S50" s="190">
        <f t="shared" si="29"/>
        <v>0</v>
      </c>
      <c r="T50" s="190">
        <f t="shared" si="29"/>
        <v>0</v>
      </c>
      <c r="U50" s="190">
        <f t="shared" si="29"/>
        <v>0</v>
      </c>
      <c r="V50" s="190">
        <f t="shared" si="29"/>
        <v>0</v>
      </c>
      <c r="W50" s="190">
        <f t="shared" si="29"/>
        <v>0</v>
      </c>
      <c r="X50" s="190">
        <f t="shared" si="29"/>
        <v>0</v>
      </c>
      <c r="Y50" s="190">
        <f t="shared" si="29"/>
        <v>0</v>
      </c>
      <c r="Z50" s="220"/>
      <c r="AA50" s="220"/>
      <c r="AB50" s="220"/>
      <c r="AC50" s="220"/>
      <c r="AD50" s="220"/>
      <c r="AE50" s="220"/>
    </row>
    <row r="51" spans="1:31" hidden="1" x14ac:dyDescent="0.25">
      <c r="A51" s="105" t="s">
        <v>17</v>
      </c>
      <c r="B51" s="10">
        <v>211</v>
      </c>
      <c r="C51" s="32"/>
      <c r="D51" s="32"/>
      <c r="E51" s="32">
        <f>D51+C51</f>
        <v>0</v>
      </c>
      <c r="F51" s="32"/>
      <c r="G51" s="32">
        <f>F51+E51</f>
        <v>0</v>
      </c>
      <c r="H51" s="32"/>
      <c r="I51" s="32">
        <f>H51+G51</f>
        <v>0</v>
      </c>
      <c r="J51" s="32"/>
      <c r="K51" s="32">
        <f>J51+I51</f>
        <v>0</v>
      </c>
      <c r="L51" s="32"/>
      <c r="M51" s="32">
        <f>L51+K51</f>
        <v>0</v>
      </c>
      <c r="N51" s="32"/>
      <c r="O51" s="32">
        <f>N51+M51</f>
        <v>0</v>
      </c>
      <c r="P51" s="32"/>
      <c r="Q51" s="32">
        <f>P51+O51</f>
        <v>0</v>
      </c>
      <c r="R51" s="32"/>
      <c r="S51" s="32">
        <f>R51+Q51</f>
        <v>0</v>
      </c>
      <c r="T51" s="32"/>
      <c r="U51" s="32">
        <f>T51+S51</f>
        <v>0</v>
      </c>
      <c r="V51" s="32"/>
      <c r="W51" s="32">
        <f>V51+U51</f>
        <v>0</v>
      </c>
      <c r="X51" s="32"/>
      <c r="Y51" s="32">
        <f>X51+W51</f>
        <v>0</v>
      </c>
    </row>
    <row r="52" spans="1:31" hidden="1" x14ac:dyDescent="0.25">
      <c r="A52" s="105" t="s">
        <v>19</v>
      </c>
      <c r="B52" s="10">
        <v>213</v>
      </c>
      <c r="C52" s="32"/>
      <c r="D52" s="32"/>
      <c r="E52" s="32">
        <f>D52+C52</f>
        <v>0</v>
      </c>
      <c r="F52" s="32"/>
      <c r="G52" s="32">
        <f>F52+E52</f>
        <v>0</v>
      </c>
      <c r="H52" s="32"/>
      <c r="I52" s="32">
        <f>H52+G52</f>
        <v>0</v>
      </c>
      <c r="J52" s="32"/>
      <c r="K52" s="32">
        <f>J52+I52</f>
        <v>0</v>
      </c>
      <c r="L52" s="32"/>
      <c r="M52" s="32">
        <f>L52+K52</f>
        <v>0</v>
      </c>
      <c r="N52" s="32"/>
      <c r="O52" s="32">
        <f>N52+M52</f>
        <v>0</v>
      </c>
      <c r="P52" s="32"/>
      <c r="Q52" s="32">
        <f>P52+O52</f>
        <v>0</v>
      </c>
      <c r="R52" s="32"/>
      <c r="S52" s="32">
        <f>R52+Q52</f>
        <v>0</v>
      </c>
      <c r="T52" s="32"/>
      <c r="U52" s="32">
        <f>T52+S52</f>
        <v>0</v>
      </c>
      <c r="V52" s="32"/>
      <c r="W52" s="32">
        <f>V52+U52</f>
        <v>0</v>
      </c>
      <c r="X52" s="32">
        <f>2497.82-2497.82</f>
        <v>0</v>
      </c>
      <c r="Y52" s="32">
        <f>X52+W52</f>
        <v>0</v>
      </c>
      <c r="Z52" s="220"/>
      <c r="AA52" s="220"/>
      <c r="AB52" s="220"/>
      <c r="AC52" s="220"/>
      <c r="AD52" s="220"/>
      <c r="AE52" s="220"/>
    </row>
    <row r="53" spans="1:31" x14ac:dyDescent="0.25">
      <c r="A53" s="188" t="s">
        <v>1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89"/>
    </row>
    <row r="54" spans="1:31" x14ac:dyDescent="0.25">
      <c r="A54" s="200" t="s">
        <v>107</v>
      </c>
      <c r="B54" s="201"/>
      <c r="C54" s="202">
        <f t="shared" ref="C54:Y54" si="30">SUM(C55:C57)</f>
        <v>0</v>
      </c>
      <c r="D54" s="202">
        <f t="shared" si="30"/>
        <v>8100</v>
      </c>
      <c r="E54" s="202">
        <f t="shared" si="30"/>
        <v>8100</v>
      </c>
      <c r="F54" s="202">
        <f t="shared" si="30"/>
        <v>11584.83</v>
      </c>
      <c r="G54" s="202">
        <f t="shared" si="30"/>
        <v>19684.830000000002</v>
      </c>
      <c r="H54" s="202">
        <f t="shared" si="30"/>
        <v>17284.309999999998</v>
      </c>
      <c r="I54" s="202">
        <f t="shared" si="30"/>
        <v>36969.14</v>
      </c>
      <c r="J54" s="202">
        <f t="shared" si="30"/>
        <v>22610.799999999999</v>
      </c>
      <c r="K54" s="202">
        <f t="shared" si="30"/>
        <v>59579.939999999995</v>
      </c>
      <c r="L54" s="202">
        <f t="shared" si="30"/>
        <v>14809.15</v>
      </c>
      <c r="M54" s="202">
        <f t="shared" si="30"/>
        <v>74389.09</v>
      </c>
      <c r="N54" s="202">
        <f t="shared" si="30"/>
        <v>15909.190000000002</v>
      </c>
      <c r="O54" s="202">
        <f t="shared" si="30"/>
        <v>90298.28</v>
      </c>
      <c r="P54" s="202">
        <f t="shared" si="30"/>
        <v>0</v>
      </c>
      <c r="Q54" s="202">
        <f t="shared" si="30"/>
        <v>90298.28</v>
      </c>
      <c r="R54" s="202">
        <f t="shared" si="30"/>
        <v>0</v>
      </c>
      <c r="S54" s="202">
        <f t="shared" si="30"/>
        <v>70969.36</v>
      </c>
      <c r="T54" s="202">
        <f t="shared" si="30"/>
        <v>0</v>
      </c>
      <c r="U54" s="202">
        <f t="shared" si="30"/>
        <v>70969.36</v>
      </c>
      <c r="V54" s="202">
        <f t="shared" si="30"/>
        <v>0</v>
      </c>
      <c r="W54" s="202">
        <f t="shared" si="30"/>
        <v>70969.36</v>
      </c>
      <c r="X54" s="202">
        <f t="shared" si="30"/>
        <v>0</v>
      </c>
      <c r="Y54" s="202">
        <f t="shared" si="30"/>
        <v>70969.36</v>
      </c>
    </row>
    <row r="55" spans="1:31" x14ac:dyDescent="0.25">
      <c r="A55" s="16" t="s">
        <v>17</v>
      </c>
      <c r="B55" s="16">
        <v>211</v>
      </c>
      <c r="C55" s="143"/>
      <c r="D55" s="253">
        <v>8100</v>
      </c>
      <c r="E55" s="11">
        <f>C55+D55</f>
        <v>8100</v>
      </c>
      <c r="F55" s="104">
        <f>248.04+1109+4500</f>
        <v>5857.04</v>
      </c>
      <c r="G55" s="118">
        <f>E55+F55</f>
        <v>13957.04</v>
      </c>
      <c r="H55" s="170">
        <v>7933.53</v>
      </c>
      <c r="I55" s="32">
        <f>G55+H55</f>
        <v>21890.57</v>
      </c>
      <c r="J55" s="170">
        <f>9721.17+3000</f>
        <v>12721.17</v>
      </c>
      <c r="K55" s="32">
        <f>I55+J55</f>
        <v>34611.74</v>
      </c>
      <c r="L55" s="144">
        <v>8116.08</v>
      </c>
      <c r="M55" s="32">
        <f>K55+L55</f>
        <v>42727.82</v>
      </c>
      <c r="N55" s="178">
        <v>7296.81</v>
      </c>
      <c r="O55" s="40">
        <f>N55+M55</f>
        <v>50024.63</v>
      </c>
      <c r="P55" s="144"/>
      <c r="Q55" s="32">
        <f>O55+P55</f>
        <v>50024.63</v>
      </c>
      <c r="R55" s="144"/>
      <c r="S55" s="40">
        <f>Q55+R55</f>
        <v>50024.63</v>
      </c>
      <c r="T55" s="144"/>
      <c r="U55" s="32">
        <f>T55+S55</f>
        <v>50024.63</v>
      </c>
      <c r="V55" s="236"/>
      <c r="W55" s="32">
        <f t="shared" ref="W55" si="31">U55+V55</f>
        <v>50024.63</v>
      </c>
      <c r="X55" s="144"/>
      <c r="Y55" s="32">
        <f>W55+X55</f>
        <v>50024.63</v>
      </c>
    </row>
    <row r="56" spans="1:31" x14ac:dyDescent="0.25">
      <c r="A56" s="16" t="s">
        <v>114</v>
      </c>
      <c r="B56" s="16">
        <v>211</v>
      </c>
      <c r="C56" s="143"/>
      <c r="D56" s="143"/>
      <c r="E56" s="11"/>
      <c r="F56" s="104">
        <f>1917.83+287.83</f>
        <v>2205.66</v>
      </c>
      <c r="G56" s="118">
        <f>E56+F56</f>
        <v>2205.66</v>
      </c>
      <c r="H56" s="170">
        <v>4290</v>
      </c>
      <c r="I56" s="32">
        <f>G56+H56</f>
        <v>6495.66</v>
      </c>
      <c r="J56" s="264">
        <v>5200</v>
      </c>
      <c r="K56" s="32">
        <f>I56+J56</f>
        <v>11695.66</v>
      </c>
      <c r="L56" s="144">
        <v>2711.01</v>
      </c>
      <c r="M56" s="32">
        <f>K56+L56</f>
        <v>14406.67</v>
      </c>
      <c r="N56" s="178">
        <v>4922.25</v>
      </c>
      <c r="O56" s="40">
        <f>N56+M56</f>
        <v>19328.919999999998</v>
      </c>
      <c r="P56" s="144"/>
      <c r="Q56" s="32">
        <f>O56+P56</f>
        <v>19328.919999999998</v>
      </c>
      <c r="R56" s="144"/>
      <c r="S56" s="40"/>
      <c r="T56" s="144"/>
      <c r="U56" s="32"/>
      <c r="V56" s="236"/>
      <c r="W56" s="32">
        <f>U56+V56</f>
        <v>0</v>
      </c>
      <c r="X56" s="144"/>
      <c r="Y56" s="32">
        <f>W56+X56</f>
        <v>0</v>
      </c>
    </row>
    <row r="57" spans="1:31" ht="14.25" customHeight="1" x14ac:dyDescent="0.25">
      <c r="A57" s="16" t="s">
        <v>19</v>
      </c>
      <c r="B57" s="16">
        <v>213</v>
      </c>
      <c r="C57" s="143"/>
      <c r="D57" s="221"/>
      <c r="E57" s="11">
        <f>C57+D57</f>
        <v>0</v>
      </c>
      <c r="F57" s="104">
        <v>3522.13</v>
      </c>
      <c r="G57" s="118">
        <f>E57+F57</f>
        <v>3522.13</v>
      </c>
      <c r="H57" s="170">
        <v>5060.78</v>
      </c>
      <c r="I57" s="32">
        <f>G57+H57</f>
        <v>8582.91</v>
      </c>
      <c r="J57" s="170">
        <v>4689.63</v>
      </c>
      <c r="K57" s="32">
        <f>I57+J57</f>
        <v>13272.54</v>
      </c>
      <c r="L57" s="144">
        <v>3982.06</v>
      </c>
      <c r="M57" s="32">
        <f>K57+L57</f>
        <v>17254.600000000002</v>
      </c>
      <c r="N57" s="178">
        <v>3690.13</v>
      </c>
      <c r="O57" s="40">
        <f>N57+M57</f>
        <v>20944.730000000003</v>
      </c>
      <c r="P57" s="144"/>
      <c r="Q57" s="32">
        <f>O57+P57</f>
        <v>20944.730000000003</v>
      </c>
      <c r="R57" s="144"/>
      <c r="S57" s="40">
        <f>Q57+R57</f>
        <v>20944.730000000003</v>
      </c>
      <c r="T57" s="144"/>
      <c r="U57" s="32">
        <f>T57+S57</f>
        <v>20944.730000000003</v>
      </c>
      <c r="V57" s="236"/>
      <c r="W57" s="32">
        <f>U57+V57</f>
        <v>20944.730000000003</v>
      </c>
      <c r="X57" s="144"/>
      <c r="Y57" s="32">
        <f>W57+X57</f>
        <v>20944.730000000003</v>
      </c>
    </row>
    <row r="58" spans="1:31" hidden="1" x14ac:dyDescent="0.25">
      <c r="A58" s="188" t="s">
        <v>1</v>
      </c>
      <c r="B58" s="240"/>
      <c r="C58" s="241"/>
      <c r="D58" s="254"/>
      <c r="E58" s="242"/>
      <c r="F58" s="255"/>
      <c r="G58" s="118">
        <f t="shared" ref="G58:G61" si="32">E58+F58</f>
        <v>0</v>
      </c>
      <c r="H58" s="142"/>
      <c r="I58" s="32">
        <f>G58+H58</f>
        <v>0</v>
      </c>
      <c r="J58" s="142"/>
      <c r="K58" s="243"/>
      <c r="L58" s="144"/>
      <c r="M58" s="243"/>
      <c r="N58" s="178"/>
      <c r="O58" s="245"/>
      <c r="P58" s="144"/>
      <c r="Q58" s="243"/>
      <c r="R58" s="244"/>
      <c r="S58" s="245"/>
      <c r="T58" s="244"/>
      <c r="U58" s="243"/>
      <c r="V58" s="246"/>
      <c r="W58" s="247"/>
      <c r="X58" s="248"/>
      <c r="Y58" s="247"/>
    </row>
    <row r="59" spans="1:31" hidden="1" x14ac:dyDescent="0.25">
      <c r="A59" s="193" t="s">
        <v>170</v>
      </c>
      <c r="B59" s="240"/>
      <c r="C59" s="241"/>
      <c r="D59" s="254"/>
      <c r="E59" s="242"/>
      <c r="F59" s="255"/>
      <c r="G59" s="118">
        <f t="shared" si="32"/>
        <v>0</v>
      </c>
      <c r="H59" s="142"/>
      <c r="I59" s="243"/>
      <c r="J59" s="142"/>
      <c r="K59" s="243"/>
      <c r="L59" s="144"/>
      <c r="M59" s="243"/>
      <c r="N59" s="178"/>
      <c r="O59" s="245"/>
      <c r="P59" s="144"/>
      <c r="Q59" s="243"/>
      <c r="R59" s="244"/>
      <c r="S59" s="245"/>
      <c r="T59" s="244"/>
      <c r="U59" s="243"/>
      <c r="V59" s="246">
        <f>V60+V61</f>
        <v>0</v>
      </c>
      <c r="W59" s="249">
        <f>U59+V59</f>
        <v>0</v>
      </c>
      <c r="X59" s="250">
        <f>X60+X61</f>
        <v>0</v>
      </c>
      <c r="Y59" s="247">
        <f>W59+X59</f>
        <v>0</v>
      </c>
    </row>
    <row r="60" spans="1:31" hidden="1" x14ac:dyDescent="0.25">
      <c r="A60" s="10" t="s">
        <v>17</v>
      </c>
      <c r="B60" s="125">
        <v>211</v>
      </c>
      <c r="C60" s="233"/>
      <c r="D60" s="221"/>
      <c r="E60" s="234"/>
      <c r="F60" s="255"/>
      <c r="G60" s="118">
        <f t="shared" si="32"/>
        <v>0</v>
      </c>
      <c r="H60" s="142"/>
      <c r="I60" s="83"/>
      <c r="J60" s="142"/>
      <c r="K60" s="83"/>
      <c r="L60" s="144"/>
      <c r="M60" s="83"/>
      <c r="N60" s="178"/>
      <c r="O60" s="123"/>
      <c r="P60" s="144"/>
      <c r="Q60" s="83"/>
      <c r="R60" s="235"/>
      <c r="S60" s="123"/>
      <c r="T60" s="235"/>
      <c r="U60" s="83"/>
      <c r="V60" s="236"/>
      <c r="W60" s="32">
        <f>U60+V60</f>
        <v>0</v>
      </c>
      <c r="X60" s="144"/>
      <c r="Y60" s="32">
        <f t="shared" ref="Y60:Y61" si="33">W60+X60</f>
        <v>0</v>
      </c>
    </row>
    <row r="61" spans="1:31" hidden="1" x14ac:dyDescent="0.25">
      <c r="A61" s="10" t="s">
        <v>19</v>
      </c>
      <c r="B61" s="125">
        <v>213</v>
      </c>
      <c r="C61" s="233"/>
      <c r="D61" s="221"/>
      <c r="E61" s="234"/>
      <c r="F61" s="255"/>
      <c r="G61" s="118">
        <f t="shared" si="32"/>
        <v>0</v>
      </c>
      <c r="H61" s="142"/>
      <c r="I61" s="83"/>
      <c r="J61" s="142"/>
      <c r="K61" s="83"/>
      <c r="L61" s="144"/>
      <c r="M61" s="83"/>
      <c r="N61" s="178"/>
      <c r="O61" s="123"/>
      <c r="P61" s="144"/>
      <c r="Q61" s="83"/>
      <c r="R61" s="235"/>
      <c r="S61" s="123"/>
      <c r="T61" s="235"/>
      <c r="U61" s="83"/>
      <c r="V61" s="236"/>
      <c r="W61" s="32">
        <f>U61+V61</f>
        <v>0</v>
      </c>
      <c r="X61" s="235"/>
      <c r="Y61" s="32">
        <f t="shared" si="33"/>
        <v>0</v>
      </c>
    </row>
    <row r="62" spans="1:31" x14ac:dyDescent="0.25">
      <c r="A62" s="188" t="s">
        <v>1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44"/>
      <c r="Q62" s="191"/>
      <c r="R62" s="191"/>
      <c r="S62" s="191"/>
      <c r="T62" s="191"/>
      <c r="U62" s="191"/>
      <c r="V62" s="191"/>
      <c r="W62" s="191"/>
      <c r="X62" s="191"/>
      <c r="Y62" s="189"/>
    </row>
    <row r="63" spans="1:31" x14ac:dyDescent="0.25">
      <c r="A63" s="193" t="s">
        <v>108</v>
      </c>
      <c r="B63" s="194"/>
      <c r="C63" s="192">
        <f>C64+C65</f>
        <v>0</v>
      </c>
      <c r="D63" s="192">
        <f>D64+D65+D66+D67</f>
        <v>20255.05</v>
      </c>
      <c r="E63" s="192">
        <f>E64+E65+E66+E67</f>
        <v>20255.05</v>
      </c>
      <c r="F63" s="192">
        <f t="shared" ref="F63:X63" si="34">F64+F65</f>
        <v>5167.33</v>
      </c>
      <c r="G63" s="192">
        <f>G64+G65+G66+G67</f>
        <v>25422.379999999997</v>
      </c>
      <c r="H63" s="192">
        <f t="shared" si="34"/>
        <v>0</v>
      </c>
      <c r="I63" s="192">
        <f>I64+I65+I67+I66</f>
        <v>25422.379999999997</v>
      </c>
      <c r="J63" s="192">
        <f t="shared" si="34"/>
        <v>0</v>
      </c>
      <c r="K63" s="192">
        <f>K64+K65+K66+K67</f>
        <v>25422.379999999997</v>
      </c>
      <c r="L63" s="192">
        <f t="shared" si="34"/>
        <v>5000.7300000000005</v>
      </c>
      <c r="M63" s="192">
        <f>M64+M65+M66+M67</f>
        <v>30423.11</v>
      </c>
      <c r="N63" s="192">
        <f t="shared" si="34"/>
        <v>4349.74</v>
      </c>
      <c r="O63" s="192">
        <f>O64+O65+O66+O67</f>
        <v>34772.85</v>
      </c>
      <c r="P63" s="192">
        <f t="shared" si="34"/>
        <v>0</v>
      </c>
      <c r="Q63" s="192">
        <f>Q64+Q65+Q66+Q67</f>
        <v>34772.85</v>
      </c>
      <c r="R63" s="192">
        <f t="shared" si="34"/>
        <v>0</v>
      </c>
      <c r="S63" s="192">
        <f>S64+S65+S66+S67</f>
        <v>34772.85</v>
      </c>
      <c r="T63" s="192">
        <f t="shared" si="34"/>
        <v>0</v>
      </c>
      <c r="U63" s="192">
        <f>U64+U65+U66+U67</f>
        <v>34772.85</v>
      </c>
      <c r="V63" s="192">
        <f t="shared" si="34"/>
        <v>0</v>
      </c>
      <c r="W63" s="192">
        <f>W64+W65+W66+W67</f>
        <v>34772.85</v>
      </c>
      <c r="X63" s="192">
        <f t="shared" si="34"/>
        <v>0</v>
      </c>
      <c r="Y63" s="192">
        <f>Y64+Y65+Y66+Y67</f>
        <v>34772.85</v>
      </c>
    </row>
    <row r="64" spans="1:31" x14ac:dyDescent="0.25">
      <c r="A64" s="10" t="s">
        <v>17</v>
      </c>
      <c r="B64" s="10">
        <v>211</v>
      </c>
      <c r="C64" s="32"/>
      <c r="D64" s="32">
        <f>1511+10045.88</f>
        <v>11556.88</v>
      </c>
      <c r="E64" s="11">
        <f>C64+D64</f>
        <v>11556.88</v>
      </c>
      <c r="F64" s="32">
        <f>3651.75+317</f>
        <v>3968.75</v>
      </c>
      <c r="G64" s="32">
        <f>E64+F64</f>
        <v>15525.63</v>
      </c>
      <c r="H64" s="40"/>
      <c r="I64" s="32">
        <f>G64+H64</f>
        <v>15525.63</v>
      </c>
      <c r="J64" s="32"/>
      <c r="K64" s="32">
        <f>I64+J64</f>
        <v>15525.63</v>
      </c>
      <c r="L64" s="32">
        <v>3840.8</v>
      </c>
      <c r="M64" s="32">
        <f>K64+L64</f>
        <v>19366.43</v>
      </c>
      <c r="N64" s="32">
        <v>3340.8</v>
      </c>
      <c r="O64" s="32">
        <f>M64+N64</f>
        <v>22707.23</v>
      </c>
      <c r="P64" s="32"/>
      <c r="Q64" s="32">
        <f>O64+P64</f>
        <v>22707.23</v>
      </c>
      <c r="R64" s="32"/>
      <c r="S64" s="40">
        <f>Q64+R64</f>
        <v>22707.23</v>
      </c>
      <c r="T64" s="32"/>
      <c r="U64" s="32">
        <f>T64+S64</f>
        <v>22707.23</v>
      </c>
      <c r="V64" s="32"/>
      <c r="W64" s="32">
        <f t="shared" ref="W64:W65" si="35">U64+V64</f>
        <v>22707.23</v>
      </c>
      <c r="X64" s="32"/>
      <c r="Y64" s="32">
        <f>W64+X64</f>
        <v>22707.23</v>
      </c>
    </row>
    <row r="65" spans="1:25" x14ac:dyDescent="0.25">
      <c r="A65" s="10" t="s">
        <v>19</v>
      </c>
      <c r="B65" s="10">
        <v>213</v>
      </c>
      <c r="C65" s="32"/>
      <c r="D65" s="32">
        <f>3422.52+793.4+451.15+31.1</f>
        <v>4698.17</v>
      </c>
      <c r="E65" s="11">
        <f>C65+D65</f>
        <v>4698.17</v>
      </c>
      <c r="F65" s="32">
        <v>1198.58</v>
      </c>
      <c r="G65" s="32">
        <f>E65+F65</f>
        <v>5896.75</v>
      </c>
      <c r="H65" s="40"/>
      <c r="I65" s="32">
        <f>G65+H65</f>
        <v>5896.75</v>
      </c>
      <c r="J65" s="32"/>
      <c r="K65" s="32">
        <f>I65+J65</f>
        <v>5896.75</v>
      </c>
      <c r="L65" s="32">
        <v>1159.93</v>
      </c>
      <c r="M65" s="32">
        <f>K65+L65</f>
        <v>7056.68</v>
      </c>
      <c r="N65" s="32">
        <v>1008.94</v>
      </c>
      <c r="O65" s="32">
        <f>M65+N65</f>
        <v>8065.6200000000008</v>
      </c>
      <c r="P65" s="32"/>
      <c r="Q65" s="32">
        <f>O65+P65</f>
        <v>8065.6200000000008</v>
      </c>
      <c r="R65" s="32"/>
      <c r="S65" s="40">
        <f>Q65+R65</f>
        <v>8065.6200000000008</v>
      </c>
      <c r="T65" s="32"/>
      <c r="U65" s="32">
        <f>T65+S65</f>
        <v>8065.6200000000008</v>
      </c>
      <c r="V65" s="32"/>
      <c r="W65" s="32">
        <f t="shared" si="35"/>
        <v>8065.6200000000008</v>
      </c>
      <c r="X65" s="32"/>
      <c r="Y65" s="32">
        <f t="shared" ref="Y65" si="36">W65+X65</f>
        <v>8065.6200000000008</v>
      </c>
    </row>
    <row r="66" spans="1:25" x14ac:dyDescent="0.25">
      <c r="A66" s="16" t="s">
        <v>114</v>
      </c>
      <c r="B66" s="10">
        <v>211</v>
      </c>
      <c r="C66" s="32"/>
      <c r="D66" s="32">
        <f>2672.04+327.96</f>
        <v>3000</v>
      </c>
      <c r="E66" s="11">
        <f>D66</f>
        <v>3000</v>
      </c>
      <c r="F66" s="32"/>
      <c r="G66" s="32">
        <f>E66</f>
        <v>3000</v>
      </c>
      <c r="H66" s="40"/>
      <c r="I66" s="32">
        <f>D66</f>
        <v>3000</v>
      </c>
      <c r="J66" s="32"/>
      <c r="K66" s="32">
        <f>I66</f>
        <v>3000</v>
      </c>
      <c r="L66" s="32"/>
      <c r="M66" s="32">
        <f>K66</f>
        <v>3000</v>
      </c>
      <c r="N66" s="32"/>
      <c r="O66" s="32">
        <f>M66</f>
        <v>3000</v>
      </c>
      <c r="P66" s="32"/>
      <c r="Q66" s="32">
        <f>O66</f>
        <v>3000</v>
      </c>
      <c r="R66" s="32"/>
      <c r="S66" s="40">
        <f>Q66</f>
        <v>3000</v>
      </c>
      <c r="T66" s="32"/>
      <c r="U66" s="32">
        <f>S66</f>
        <v>3000</v>
      </c>
      <c r="V66" s="32"/>
      <c r="W66" s="32">
        <f>U66</f>
        <v>3000</v>
      </c>
      <c r="X66" s="32"/>
      <c r="Y66" s="32">
        <f>W66</f>
        <v>3000</v>
      </c>
    </row>
    <row r="67" spans="1:25" x14ac:dyDescent="0.25">
      <c r="A67" s="16" t="s">
        <v>195</v>
      </c>
      <c r="B67" s="10">
        <v>211</v>
      </c>
      <c r="C67" s="32"/>
      <c r="D67" s="32">
        <v>1000</v>
      </c>
      <c r="E67" s="11">
        <f>D67</f>
        <v>1000</v>
      </c>
      <c r="F67" s="32"/>
      <c r="G67" s="32">
        <f>E67</f>
        <v>1000</v>
      </c>
      <c r="H67" s="40"/>
      <c r="I67" s="32">
        <f>G67</f>
        <v>1000</v>
      </c>
      <c r="J67" s="32"/>
      <c r="K67" s="32">
        <f>I67</f>
        <v>1000</v>
      </c>
      <c r="L67" s="32"/>
      <c r="M67" s="32">
        <f>K67</f>
        <v>1000</v>
      </c>
      <c r="N67" s="32"/>
      <c r="O67" s="32">
        <f>M67</f>
        <v>1000</v>
      </c>
      <c r="P67" s="32"/>
      <c r="Q67" s="32">
        <f>O67</f>
        <v>1000</v>
      </c>
      <c r="R67" s="32"/>
      <c r="S67" s="40">
        <f>Q67</f>
        <v>1000</v>
      </c>
      <c r="T67" s="32"/>
      <c r="U67" s="32">
        <f>S67</f>
        <v>1000</v>
      </c>
      <c r="V67" s="32"/>
      <c r="W67" s="32">
        <f>U67</f>
        <v>1000</v>
      </c>
      <c r="X67" s="32"/>
      <c r="Y67" s="32">
        <f>W67</f>
        <v>1000</v>
      </c>
    </row>
    <row r="68" spans="1:25" ht="0.75" customHeight="1" x14ac:dyDescent="0.25">
      <c r="A68" s="179" t="s">
        <v>1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1"/>
    </row>
    <row r="69" spans="1:25" hidden="1" x14ac:dyDescent="0.25">
      <c r="A69" s="182" t="s">
        <v>94</v>
      </c>
      <c r="B69" s="183"/>
      <c r="C69" s="184">
        <f>SUM(C70:C72)</f>
        <v>0</v>
      </c>
      <c r="D69" s="184">
        <f t="shared" ref="D69:Y69" si="37">SUM(D70:D72)</f>
        <v>0</v>
      </c>
      <c r="E69" s="184">
        <f t="shared" si="37"/>
        <v>0</v>
      </c>
      <c r="F69" s="184">
        <f t="shared" si="37"/>
        <v>0</v>
      </c>
      <c r="G69" s="184">
        <f t="shared" si="37"/>
        <v>0</v>
      </c>
      <c r="H69" s="184">
        <f t="shared" si="37"/>
        <v>0</v>
      </c>
      <c r="I69" s="184">
        <f t="shared" si="37"/>
        <v>0</v>
      </c>
      <c r="J69" s="184">
        <f t="shared" si="37"/>
        <v>0</v>
      </c>
      <c r="K69" s="184">
        <f t="shared" si="37"/>
        <v>0</v>
      </c>
      <c r="L69" s="184">
        <f t="shared" si="37"/>
        <v>0</v>
      </c>
      <c r="M69" s="184">
        <f t="shared" si="37"/>
        <v>0</v>
      </c>
      <c r="N69" s="184">
        <f t="shared" si="37"/>
        <v>0</v>
      </c>
      <c r="O69" s="184">
        <f t="shared" si="37"/>
        <v>0</v>
      </c>
      <c r="P69" s="184">
        <f t="shared" si="37"/>
        <v>0</v>
      </c>
      <c r="Q69" s="184">
        <f t="shared" si="37"/>
        <v>0</v>
      </c>
      <c r="R69" s="184">
        <f t="shared" si="37"/>
        <v>0</v>
      </c>
      <c r="S69" s="184">
        <f t="shared" si="37"/>
        <v>0</v>
      </c>
      <c r="T69" s="184">
        <f t="shared" si="37"/>
        <v>0</v>
      </c>
      <c r="U69" s="184">
        <f t="shared" si="37"/>
        <v>0</v>
      </c>
      <c r="V69" s="184">
        <f t="shared" si="37"/>
        <v>0</v>
      </c>
      <c r="W69" s="184">
        <f t="shared" si="37"/>
        <v>0</v>
      </c>
      <c r="X69" s="184">
        <f t="shared" si="37"/>
        <v>0</v>
      </c>
      <c r="Y69" s="184">
        <f t="shared" si="37"/>
        <v>0</v>
      </c>
    </row>
    <row r="70" spans="1:25" hidden="1" x14ac:dyDescent="0.25">
      <c r="A70" s="15" t="s">
        <v>18</v>
      </c>
      <c r="B70" s="15">
        <v>212</v>
      </c>
      <c r="C70" s="35"/>
      <c r="D70" s="35"/>
      <c r="E70" s="35">
        <f>C70+D70</f>
        <v>0</v>
      </c>
      <c r="F70" s="35"/>
      <c r="G70" s="35">
        <f>E70+F70</f>
        <v>0</v>
      </c>
      <c r="H70" s="35"/>
      <c r="I70" s="35">
        <f>G70+H70</f>
        <v>0</v>
      </c>
      <c r="J70" s="35"/>
      <c r="K70" s="35">
        <f>J70+I70</f>
        <v>0</v>
      </c>
      <c r="L70" s="35"/>
      <c r="M70" s="35">
        <f>K70+L70</f>
        <v>0</v>
      </c>
      <c r="N70" s="35"/>
      <c r="O70" s="35">
        <f>M70+N70</f>
        <v>0</v>
      </c>
      <c r="P70" s="35"/>
      <c r="Q70" s="35">
        <f>O70+P70</f>
        <v>0</v>
      </c>
      <c r="R70" s="35"/>
      <c r="S70" s="35">
        <f>Q70+R70</f>
        <v>0</v>
      </c>
      <c r="T70" s="35"/>
      <c r="U70" s="35">
        <f>S70+T70</f>
        <v>0</v>
      </c>
      <c r="V70" s="35"/>
      <c r="W70" s="35">
        <f>U70+V70</f>
        <v>0</v>
      </c>
      <c r="X70" s="35"/>
      <c r="Y70" s="35">
        <f>W70+X70</f>
        <v>0</v>
      </c>
    </row>
    <row r="71" spans="1:25" hidden="1" x14ac:dyDescent="0.25">
      <c r="A71" s="15" t="s">
        <v>123</v>
      </c>
      <c r="B71" s="15">
        <v>212</v>
      </c>
      <c r="C71" s="35"/>
      <c r="D71" s="35"/>
      <c r="E71" s="35"/>
      <c r="F71" s="35"/>
      <c r="G71" s="35"/>
      <c r="H71" s="35"/>
      <c r="I71" s="35">
        <f>G71+H71</f>
        <v>0</v>
      </c>
      <c r="J71" s="35"/>
      <c r="K71" s="35">
        <f>J71+I71</f>
        <v>0</v>
      </c>
      <c r="L71" s="35"/>
      <c r="M71" s="35">
        <f>K71+L71</f>
        <v>0</v>
      </c>
      <c r="N71" s="35"/>
      <c r="O71" s="35">
        <f>M71+N71</f>
        <v>0</v>
      </c>
      <c r="P71" s="35"/>
      <c r="Q71" s="35">
        <f>O71+P71</f>
        <v>0</v>
      </c>
      <c r="R71" s="35"/>
      <c r="S71" s="35">
        <f>Q71+R71</f>
        <v>0</v>
      </c>
      <c r="T71" s="35"/>
      <c r="U71" s="35">
        <f>S71+T71</f>
        <v>0</v>
      </c>
      <c r="V71" s="35"/>
      <c r="W71" s="35">
        <f>U71+V71</f>
        <v>0</v>
      </c>
      <c r="X71" s="35"/>
      <c r="Y71" s="35">
        <f>W71+X71</f>
        <v>0</v>
      </c>
    </row>
    <row r="72" spans="1:25" hidden="1" x14ac:dyDescent="0.25">
      <c r="A72" s="10" t="s">
        <v>124</v>
      </c>
      <c r="B72" s="10">
        <v>212</v>
      </c>
      <c r="C72" s="32"/>
      <c r="D72" s="32"/>
      <c r="E72" s="35">
        <f>C72+D72</f>
        <v>0</v>
      </c>
      <c r="F72" s="32"/>
      <c r="G72" s="35">
        <f>E72+F72</f>
        <v>0</v>
      </c>
      <c r="H72" s="32"/>
      <c r="I72" s="35">
        <f>G72+H72</f>
        <v>0</v>
      </c>
      <c r="J72" s="32"/>
      <c r="K72" s="35">
        <f>J72+I72</f>
        <v>0</v>
      </c>
      <c r="L72" s="32"/>
      <c r="M72" s="35">
        <f>K72+L72</f>
        <v>0</v>
      </c>
      <c r="N72" s="32"/>
      <c r="O72" s="35">
        <f>M72+N72</f>
        <v>0</v>
      </c>
      <c r="P72" s="32"/>
      <c r="Q72" s="35">
        <f>O72+P72</f>
        <v>0</v>
      </c>
      <c r="R72" s="32"/>
      <c r="S72" s="35">
        <f>Q72+R72</f>
        <v>0</v>
      </c>
      <c r="T72" s="32"/>
      <c r="U72" s="35">
        <f>S72+T72</f>
        <v>0</v>
      </c>
      <c r="V72" s="32"/>
      <c r="W72" s="35">
        <f>U72+V72</f>
        <v>0</v>
      </c>
      <c r="X72" s="32"/>
      <c r="Y72" s="35">
        <f>W72+X72</f>
        <v>0</v>
      </c>
    </row>
    <row r="73" spans="1:25" x14ac:dyDescent="0.25">
      <c r="A73" s="110" t="s">
        <v>1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</row>
    <row r="74" spans="1:25" x14ac:dyDescent="0.25">
      <c r="A74" s="113" t="s">
        <v>67</v>
      </c>
      <c r="B74" s="114"/>
      <c r="C74" s="115">
        <f>C75+C79+C87+C93+C111+C85+C109</f>
        <v>12307.39</v>
      </c>
      <c r="D74" s="115">
        <f t="shared" ref="D74:W74" si="38">D75+D79+D87+D93+D111+D85</f>
        <v>121543.25</v>
      </c>
      <c r="E74" s="115">
        <f t="shared" si="38"/>
        <v>133850.64000000001</v>
      </c>
      <c r="F74" s="115">
        <f t="shared" si="38"/>
        <v>67351.149999999994</v>
      </c>
      <c r="G74" s="115">
        <f t="shared" si="38"/>
        <v>201201.79000000004</v>
      </c>
      <c r="H74" s="115">
        <f t="shared" si="38"/>
        <v>124520.6</v>
      </c>
      <c r="I74" s="115">
        <f t="shared" si="38"/>
        <v>325722.39</v>
      </c>
      <c r="J74" s="115">
        <f t="shared" si="38"/>
        <v>63371.839999999997</v>
      </c>
      <c r="K74" s="115">
        <f>K75+K79+K87+K93+K111+K85</f>
        <v>389094.23</v>
      </c>
      <c r="L74" s="115">
        <f t="shared" si="38"/>
        <v>52961.05</v>
      </c>
      <c r="M74" s="115">
        <f>M75+M79+M87+M93+M111+M85</f>
        <v>442055.28</v>
      </c>
      <c r="N74" s="115">
        <f t="shared" si="38"/>
        <v>17062.120000000003</v>
      </c>
      <c r="O74" s="115">
        <f>O75+O79+O87+O93+O111+O85</f>
        <v>459117.4</v>
      </c>
      <c r="P74" s="115">
        <f t="shared" si="38"/>
        <v>0</v>
      </c>
      <c r="Q74" s="115">
        <f t="shared" si="38"/>
        <v>458854.96</v>
      </c>
      <c r="R74" s="115">
        <f t="shared" si="38"/>
        <v>0</v>
      </c>
      <c r="S74" s="115">
        <f t="shared" si="38"/>
        <v>458854.96</v>
      </c>
      <c r="T74" s="115">
        <f t="shared" si="38"/>
        <v>0</v>
      </c>
      <c r="U74" s="115">
        <f t="shared" si="38"/>
        <v>458854.96</v>
      </c>
      <c r="V74" s="115">
        <f t="shared" si="38"/>
        <v>0</v>
      </c>
      <c r="W74" s="115">
        <f t="shared" si="38"/>
        <v>458854.96</v>
      </c>
      <c r="X74" s="115">
        <f>X75+X79+X87+X93+X111+X85</f>
        <v>0</v>
      </c>
      <c r="Y74" s="115">
        <f>Y75+Y79+Y87+Y93+Y111+Y85</f>
        <v>458854.96</v>
      </c>
    </row>
    <row r="75" spans="1:25" x14ac:dyDescent="0.25">
      <c r="A75" s="48" t="s">
        <v>33</v>
      </c>
      <c r="B75" s="47"/>
      <c r="C75" s="34">
        <f>C76+C77+C78</f>
        <v>7803.34</v>
      </c>
      <c r="D75" s="34">
        <f>D76+D78+D77</f>
        <v>7783.24</v>
      </c>
      <c r="E75" s="34">
        <f t="shared" ref="E75:Y75" si="39">E76+E78+E77</f>
        <v>15586.58</v>
      </c>
      <c r="F75" s="34">
        <f t="shared" si="39"/>
        <v>12017.6</v>
      </c>
      <c r="G75" s="34">
        <f t="shared" si="39"/>
        <v>27604.180000000004</v>
      </c>
      <c r="H75" s="34">
        <f t="shared" si="39"/>
        <v>7777.6</v>
      </c>
      <c r="I75" s="34">
        <f t="shared" si="39"/>
        <v>35381.78</v>
      </c>
      <c r="J75" s="34">
        <f t="shared" si="39"/>
        <v>5444.32</v>
      </c>
      <c r="K75" s="34">
        <f t="shared" si="39"/>
        <v>40826.1</v>
      </c>
      <c r="L75" s="34">
        <f t="shared" si="39"/>
        <v>2826.5600000000004</v>
      </c>
      <c r="M75" s="34">
        <f t="shared" si="39"/>
        <v>43652.659999999996</v>
      </c>
      <c r="N75" s="34">
        <f t="shared" si="39"/>
        <v>7787.68</v>
      </c>
      <c r="O75" s="34">
        <f t="shared" si="39"/>
        <v>51440.340000000004</v>
      </c>
      <c r="P75" s="34">
        <f t="shared" si="39"/>
        <v>0</v>
      </c>
      <c r="Q75" s="34">
        <f t="shared" si="39"/>
        <v>51177.9</v>
      </c>
      <c r="R75" s="34">
        <f t="shared" si="39"/>
        <v>0</v>
      </c>
      <c r="S75" s="34">
        <f t="shared" si="39"/>
        <v>51177.9</v>
      </c>
      <c r="T75" s="34">
        <f t="shared" si="39"/>
        <v>0</v>
      </c>
      <c r="U75" s="34">
        <f t="shared" si="39"/>
        <v>51177.9</v>
      </c>
      <c r="V75" s="34">
        <f t="shared" si="39"/>
        <v>0</v>
      </c>
      <c r="W75" s="34">
        <f t="shared" si="39"/>
        <v>51177.9</v>
      </c>
      <c r="X75" s="34">
        <f t="shared" si="39"/>
        <v>0</v>
      </c>
      <c r="Y75" s="34">
        <f t="shared" si="39"/>
        <v>51177.9</v>
      </c>
    </row>
    <row r="76" spans="1:25" x14ac:dyDescent="0.25">
      <c r="A76" s="15" t="s">
        <v>55</v>
      </c>
      <c r="B76" s="15">
        <v>221</v>
      </c>
      <c r="C76" s="35">
        <v>7803.34</v>
      </c>
      <c r="D76" s="35">
        <v>7732</v>
      </c>
      <c r="E76" s="35">
        <f>C76+D76</f>
        <v>15535.34</v>
      </c>
      <c r="F76" s="35">
        <v>7945.6</v>
      </c>
      <c r="G76" s="35">
        <f>E76+F76</f>
        <v>23480.940000000002</v>
      </c>
      <c r="H76" s="35">
        <v>7672</v>
      </c>
      <c r="I76" s="35">
        <f>G76+H76</f>
        <v>31152.940000000002</v>
      </c>
      <c r="J76" s="35">
        <v>5420.32</v>
      </c>
      <c r="K76" s="35">
        <f>I76+J76</f>
        <v>36573.26</v>
      </c>
      <c r="L76" s="35">
        <f>2821.76+4.8</f>
        <v>2826.5600000000004</v>
      </c>
      <c r="M76" s="35">
        <f>K76+L76</f>
        <v>39399.82</v>
      </c>
      <c r="N76" s="35">
        <v>7778.08</v>
      </c>
      <c r="O76" s="35">
        <f>M76+N76</f>
        <v>47177.9</v>
      </c>
      <c r="P76" s="35"/>
      <c r="Q76" s="35">
        <f>O76+P76</f>
        <v>47177.9</v>
      </c>
      <c r="R76" s="35"/>
      <c r="S76" s="35">
        <f>Q76+R76</f>
        <v>47177.9</v>
      </c>
      <c r="T76" s="35"/>
      <c r="U76" s="35">
        <f>S76+T76</f>
        <v>47177.9</v>
      </c>
      <c r="V76" s="35"/>
      <c r="W76" s="35">
        <f>U76+V76</f>
        <v>47177.9</v>
      </c>
      <c r="X76" s="35"/>
      <c r="Y76" s="35">
        <f>W76+X76</f>
        <v>47177.9</v>
      </c>
    </row>
    <row r="77" spans="1:25" x14ac:dyDescent="0.25">
      <c r="A77" s="15" t="s">
        <v>205</v>
      </c>
      <c r="B77" s="15">
        <v>221</v>
      </c>
      <c r="C77" s="35"/>
      <c r="D77" s="35">
        <v>51.24</v>
      </c>
      <c r="E77" s="35">
        <f>C77+D77</f>
        <v>51.24</v>
      </c>
      <c r="F77" s="35">
        <v>72</v>
      </c>
      <c r="G77" s="35">
        <f>E77+F77</f>
        <v>123.24000000000001</v>
      </c>
      <c r="H77" s="35">
        <v>105.6</v>
      </c>
      <c r="I77" s="35">
        <f>G77+H77</f>
        <v>228.84</v>
      </c>
      <c r="J77" s="35">
        <v>24</v>
      </c>
      <c r="K77" s="35">
        <f>I77+J77</f>
        <v>252.84</v>
      </c>
      <c r="L77" s="35"/>
      <c r="M77" s="35">
        <f>K77+L77</f>
        <v>252.84</v>
      </c>
      <c r="N77" s="35">
        <v>9.6</v>
      </c>
      <c r="O77" s="35">
        <f>M77+N77</f>
        <v>262.44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x14ac:dyDescent="0.25">
      <c r="A78" s="105" t="s">
        <v>134</v>
      </c>
      <c r="B78" s="169">
        <v>221</v>
      </c>
      <c r="C78" s="35"/>
      <c r="D78" s="35"/>
      <c r="E78" s="35">
        <f>D78</f>
        <v>0</v>
      </c>
      <c r="F78" s="35">
        <v>4000</v>
      </c>
      <c r="G78" s="35">
        <f>E78+F78</f>
        <v>4000</v>
      </c>
      <c r="H78" s="35"/>
      <c r="I78" s="35">
        <f>G78+H78</f>
        <v>4000</v>
      </c>
      <c r="J78" s="35"/>
      <c r="K78" s="35">
        <f>I78+J78</f>
        <v>4000</v>
      </c>
      <c r="L78" s="35"/>
      <c r="M78" s="35">
        <f>K78+L78</f>
        <v>4000</v>
      </c>
      <c r="N78" s="35"/>
      <c r="O78" s="35">
        <f>M78+N78</f>
        <v>4000</v>
      </c>
      <c r="P78" s="35"/>
      <c r="Q78" s="35">
        <f>O78+P78</f>
        <v>4000</v>
      </c>
      <c r="R78" s="35"/>
      <c r="S78" s="35">
        <f>Q78+R78</f>
        <v>4000</v>
      </c>
      <c r="T78" s="35"/>
      <c r="U78" s="35">
        <f>S78+T78</f>
        <v>4000</v>
      </c>
      <c r="V78" s="35"/>
      <c r="W78" s="35">
        <f>U78+V78</f>
        <v>4000</v>
      </c>
      <c r="X78" s="35"/>
      <c r="Y78" s="35">
        <f>W78+X78</f>
        <v>4000</v>
      </c>
    </row>
    <row r="79" spans="1:25" x14ac:dyDescent="0.25">
      <c r="A79" s="48" t="s">
        <v>29</v>
      </c>
      <c r="B79" s="47"/>
      <c r="C79" s="34">
        <f>SUM(C80:C84)</f>
        <v>3005.05</v>
      </c>
      <c r="D79" s="34">
        <f t="shared" ref="D79:X79" si="40">SUM(D80:D84)</f>
        <v>46882.010000000009</v>
      </c>
      <c r="E79" s="34">
        <f t="shared" ref="E79:E116" si="41">C79+D79</f>
        <v>49887.060000000012</v>
      </c>
      <c r="F79" s="34">
        <f t="shared" si="40"/>
        <v>42255.55</v>
      </c>
      <c r="G79" s="34">
        <f t="shared" ref="G79:G116" si="42">E79+F79</f>
        <v>92142.610000000015</v>
      </c>
      <c r="H79" s="34">
        <f t="shared" si="40"/>
        <v>37619.32</v>
      </c>
      <c r="I79" s="34">
        <f t="shared" ref="I79:I116" si="43">G79+H79</f>
        <v>129761.93000000002</v>
      </c>
      <c r="J79" s="34">
        <f t="shared" si="40"/>
        <v>25251.25</v>
      </c>
      <c r="K79" s="34">
        <f t="shared" ref="K79:K116" si="44">I79+J79</f>
        <v>155013.18000000002</v>
      </c>
      <c r="L79" s="34">
        <f t="shared" si="40"/>
        <v>11408.990000000002</v>
      </c>
      <c r="M79" s="34">
        <f t="shared" ref="M79:M116" si="45">K79+L79</f>
        <v>166422.17000000001</v>
      </c>
      <c r="N79" s="34">
        <f t="shared" si="40"/>
        <v>2944.44</v>
      </c>
      <c r="O79" s="34">
        <f t="shared" ref="O79:O116" si="46">M79+N79</f>
        <v>169366.61000000002</v>
      </c>
      <c r="P79" s="34">
        <f t="shared" si="40"/>
        <v>0</v>
      </c>
      <c r="Q79" s="34">
        <f t="shared" ref="Q79:Q116" si="47">O79+P79</f>
        <v>169366.61000000002</v>
      </c>
      <c r="R79" s="34">
        <f t="shared" si="40"/>
        <v>0</v>
      </c>
      <c r="S79" s="34">
        <f t="shared" ref="S79:S116" si="48">Q79+R79</f>
        <v>169366.61000000002</v>
      </c>
      <c r="T79" s="34">
        <f t="shared" si="40"/>
        <v>0</v>
      </c>
      <c r="U79" s="34">
        <f t="shared" ref="U79:U116" si="49">S79+T79</f>
        <v>169366.61000000002</v>
      </c>
      <c r="V79" s="34">
        <f t="shared" si="40"/>
        <v>0</v>
      </c>
      <c r="W79" s="34">
        <f t="shared" ref="W79:W116" si="50">U79+V79</f>
        <v>169366.61000000002</v>
      </c>
      <c r="X79" s="34">
        <f t="shared" si="40"/>
        <v>0</v>
      </c>
      <c r="Y79" s="34">
        <f t="shared" ref="Y79:Y116" si="51">W79+X79</f>
        <v>169366.61000000002</v>
      </c>
    </row>
    <row r="80" spans="1:25" x14ac:dyDescent="0.25">
      <c r="A80" s="10" t="s">
        <v>22</v>
      </c>
      <c r="B80" s="10">
        <v>223</v>
      </c>
      <c r="C80" s="32">
        <v>3005.05</v>
      </c>
      <c r="D80" s="32">
        <v>2881.06</v>
      </c>
      <c r="E80" s="35">
        <f t="shared" si="41"/>
        <v>5886.1100000000006</v>
      </c>
      <c r="F80" s="32">
        <v>3054.71</v>
      </c>
      <c r="G80" s="35">
        <f t="shared" si="42"/>
        <v>8940.82</v>
      </c>
      <c r="H80" s="32">
        <v>2796.79</v>
      </c>
      <c r="I80" s="35">
        <f t="shared" si="43"/>
        <v>11737.61</v>
      </c>
      <c r="J80" s="32">
        <v>2989.55</v>
      </c>
      <c r="K80" s="35">
        <f t="shared" si="44"/>
        <v>14727.16</v>
      </c>
      <c r="L80" s="32">
        <v>2861.73</v>
      </c>
      <c r="M80" s="35">
        <f t="shared" si="45"/>
        <v>17588.89</v>
      </c>
      <c r="N80" s="32">
        <v>2944.44</v>
      </c>
      <c r="O80" s="35">
        <f t="shared" si="46"/>
        <v>20533.329999999998</v>
      </c>
      <c r="P80" s="32"/>
      <c r="Q80" s="35">
        <f t="shared" si="47"/>
        <v>20533.329999999998</v>
      </c>
      <c r="R80" s="32"/>
      <c r="S80" s="35">
        <f t="shared" si="48"/>
        <v>20533.329999999998</v>
      </c>
      <c r="T80" s="32"/>
      <c r="U80" s="35">
        <f t="shared" si="49"/>
        <v>20533.329999999998</v>
      </c>
      <c r="V80" s="32"/>
      <c r="W80" s="35">
        <f t="shared" si="50"/>
        <v>20533.329999999998</v>
      </c>
      <c r="X80" s="32"/>
      <c r="Y80" s="35">
        <f t="shared" si="51"/>
        <v>20533.329999999998</v>
      </c>
    </row>
    <row r="81" spans="1:25" x14ac:dyDescent="0.25">
      <c r="A81" s="10" t="s">
        <v>37</v>
      </c>
      <c r="B81" s="10">
        <v>223</v>
      </c>
      <c r="C81" s="32"/>
      <c r="D81" s="32">
        <v>22072.95</v>
      </c>
      <c r="E81" s="35">
        <f t="shared" si="41"/>
        <v>22072.95</v>
      </c>
      <c r="F81" s="32">
        <v>19837.2</v>
      </c>
      <c r="G81" s="35">
        <f t="shared" si="42"/>
        <v>41910.15</v>
      </c>
      <c r="H81" s="32">
        <v>17012.03</v>
      </c>
      <c r="I81" s="35">
        <f t="shared" si="43"/>
        <v>58922.18</v>
      </c>
      <c r="J81" s="32">
        <v>10243.799999999999</v>
      </c>
      <c r="K81" s="35">
        <f t="shared" si="44"/>
        <v>69165.98</v>
      </c>
      <c r="L81" s="32">
        <f>3028.18+258.61</f>
        <v>3286.79</v>
      </c>
      <c r="M81" s="35">
        <f t="shared" si="45"/>
        <v>72452.76999999999</v>
      </c>
      <c r="N81" s="32"/>
      <c r="O81" s="35">
        <f t="shared" si="46"/>
        <v>72452.76999999999</v>
      </c>
      <c r="P81" s="32"/>
      <c r="Q81" s="35">
        <f t="shared" si="47"/>
        <v>72452.76999999999</v>
      </c>
      <c r="R81" s="32"/>
      <c r="S81" s="35">
        <f t="shared" si="48"/>
        <v>72452.76999999999</v>
      </c>
      <c r="T81" s="32"/>
      <c r="U81" s="35">
        <f t="shared" si="49"/>
        <v>72452.76999999999</v>
      </c>
      <c r="V81" s="32"/>
      <c r="W81" s="35">
        <f t="shared" si="50"/>
        <v>72452.76999999999</v>
      </c>
      <c r="X81" s="32"/>
      <c r="Y81" s="35">
        <f t="shared" si="51"/>
        <v>72452.76999999999</v>
      </c>
    </row>
    <row r="82" spans="1:25" x14ac:dyDescent="0.25">
      <c r="A82" s="10" t="s">
        <v>62</v>
      </c>
      <c r="B82" s="10">
        <v>223</v>
      </c>
      <c r="C82" s="32"/>
      <c r="D82" s="32">
        <v>19730.810000000001</v>
      </c>
      <c r="E82" s="35">
        <f t="shared" si="41"/>
        <v>19730.810000000001</v>
      </c>
      <c r="F82" s="32">
        <v>17759.28</v>
      </c>
      <c r="G82" s="35">
        <f t="shared" si="42"/>
        <v>37490.089999999997</v>
      </c>
      <c r="H82" s="32">
        <v>15238.98</v>
      </c>
      <c r="I82" s="35">
        <f t="shared" si="43"/>
        <v>52729.069999999992</v>
      </c>
      <c r="J82" s="32">
        <v>9202.4599999999991</v>
      </c>
      <c r="K82" s="35">
        <f t="shared" si="44"/>
        <v>61931.529999999992</v>
      </c>
      <c r="L82" s="32">
        <f>2474.88+76.53</f>
        <v>2551.4100000000003</v>
      </c>
      <c r="M82" s="35">
        <f t="shared" si="45"/>
        <v>64482.939999999995</v>
      </c>
      <c r="N82" s="32"/>
      <c r="O82" s="35">
        <f t="shared" si="46"/>
        <v>64482.939999999995</v>
      </c>
      <c r="P82" s="32"/>
      <c r="Q82" s="35">
        <f t="shared" si="47"/>
        <v>64482.939999999995</v>
      </c>
      <c r="R82" s="32"/>
      <c r="S82" s="35">
        <f t="shared" si="48"/>
        <v>64482.939999999995</v>
      </c>
      <c r="T82" s="32"/>
      <c r="U82" s="35">
        <f t="shared" si="49"/>
        <v>64482.939999999995</v>
      </c>
      <c r="V82" s="32"/>
      <c r="W82" s="35">
        <f t="shared" si="50"/>
        <v>64482.939999999995</v>
      </c>
      <c r="X82" s="32"/>
      <c r="Y82" s="35">
        <f t="shared" si="51"/>
        <v>64482.939999999995</v>
      </c>
    </row>
    <row r="83" spans="1:25" x14ac:dyDescent="0.25">
      <c r="A83" s="10" t="s">
        <v>136</v>
      </c>
      <c r="B83" s="10">
        <v>223</v>
      </c>
      <c r="C83" s="32"/>
      <c r="D83" s="32">
        <v>2015.93</v>
      </c>
      <c r="E83" s="35">
        <f t="shared" si="41"/>
        <v>2015.93</v>
      </c>
      <c r="F83" s="32">
        <v>1423.05</v>
      </c>
      <c r="G83" s="35">
        <f t="shared" si="42"/>
        <v>3438.98</v>
      </c>
      <c r="H83" s="32">
        <v>2390.21</v>
      </c>
      <c r="I83" s="35">
        <f t="shared" si="43"/>
        <v>5829.1900000000005</v>
      </c>
      <c r="J83" s="32">
        <v>2634.13</v>
      </c>
      <c r="K83" s="35">
        <f t="shared" si="44"/>
        <v>8463.32</v>
      </c>
      <c r="L83" s="32">
        <f>1050.03+1296.41</f>
        <v>2346.44</v>
      </c>
      <c r="M83" s="35">
        <f t="shared" si="45"/>
        <v>10809.76</v>
      </c>
      <c r="N83" s="32"/>
      <c r="O83" s="35">
        <f t="shared" si="46"/>
        <v>10809.76</v>
      </c>
      <c r="P83" s="32"/>
      <c r="Q83" s="35">
        <f t="shared" si="47"/>
        <v>10809.76</v>
      </c>
      <c r="R83" s="32"/>
      <c r="S83" s="35">
        <f t="shared" si="48"/>
        <v>10809.76</v>
      </c>
      <c r="T83" s="32"/>
      <c r="U83" s="35">
        <f t="shared" si="49"/>
        <v>10809.76</v>
      </c>
      <c r="V83" s="32"/>
      <c r="W83" s="35">
        <f t="shared" si="50"/>
        <v>10809.76</v>
      </c>
      <c r="X83" s="32"/>
      <c r="Y83" s="35">
        <f t="shared" si="51"/>
        <v>10809.76</v>
      </c>
    </row>
    <row r="84" spans="1:25" x14ac:dyDescent="0.25">
      <c r="A84" s="10" t="s">
        <v>137</v>
      </c>
      <c r="B84" s="10">
        <v>223</v>
      </c>
      <c r="C84" s="32"/>
      <c r="D84" s="32">
        <v>181.26</v>
      </c>
      <c r="E84" s="35">
        <f t="shared" si="41"/>
        <v>181.26</v>
      </c>
      <c r="F84" s="32">
        <v>181.31</v>
      </c>
      <c r="G84" s="35">
        <f t="shared" si="42"/>
        <v>362.57</v>
      </c>
      <c r="H84" s="32">
        <v>181.31</v>
      </c>
      <c r="I84" s="35">
        <f t="shared" si="43"/>
        <v>543.88</v>
      </c>
      <c r="J84" s="32">
        <v>181.31</v>
      </c>
      <c r="K84" s="35">
        <f t="shared" si="44"/>
        <v>725.19</v>
      </c>
      <c r="L84" s="32">
        <f>181.31+181.31</f>
        <v>362.62</v>
      </c>
      <c r="M84" s="35">
        <f t="shared" si="45"/>
        <v>1087.81</v>
      </c>
      <c r="N84" s="32"/>
      <c r="O84" s="35">
        <f t="shared" si="46"/>
        <v>1087.81</v>
      </c>
      <c r="P84" s="32"/>
      <c r="Q84" s="35">
        <f t="shared" si="47"/>
        <v>1087.81</v>
      </c>
      <c r="R84" s="32"/>
      <c r="S84" s="35">
        <f t="shared" si="48"/>
        <v>1087.81</v>
      </c>
      <c r="T84" s="32"/>
      <c r="U84" s="35">
        <f t="shared" si="49"/>
        <v>1087.81</v>
      </c>
      <c r="V84" s="32"/>
      <c r="W84" s="35">
        <f t="shared" si="50"/>
        <v>1087.81</v>
      </c>
      <c r="X84" s="32"/>
      <c r="Y84" s="35">
        <f t="shared" si="51"/>
        <v>1087.81</v>
      </c>
    </row>
    <row r="85" spans="1:25" x14ac:dyDescent="0.25">
      <c r="A85" s="48" t="s">
        <v>43</v>
      </c>
      <c r="B85" s="49"/>
      <c r="C85" s="34">
        <f>C86</f>
        <v>59</v>
      </c>
      <c r="D85" s="34">
        <f t="shared" ref="D85:Y85" si="52">D86</f>
        <v>60</v>
      </c>
      <c r="E85" s="34">
        <f t="shared" si="52"/>
        <v>119</v>
      </c>
      <c r="F85" s="34">
        <f t="shared" si="52"/>
        <v>60</v>
      </c>
      <c r="G85" s="34">
        <f t="shared" si="52"/>
        <v>179</v>
      </c>
      <c r="H85" s="34">
        <f t="shared" si="52"/>
        <v>60</v>
      </c>
      <c r="I85" s="34">
        <f t="shared" si="52"/>
        <v>239</v>
      </c>
      <c r="J85" s="34">
        <f t="shared" si="52"/>
        <v>60</v>
      </c>
      <c r="K85" s="34">
        <f t="shared" si="52"/>
        <v>299</v>
      </c>
      <c r="L85" s="34">
        <f t="shared" si="52"/>
        <v>60</v>
      </c>
      <c r="M85" s="34">
        <f t="shared" si="52"/>
        <v>359</v>
      </c>
      <c r="N85" s="34">
        <f t="shared" si="52"/>
        <v>60</v>
      </c>
      <c r="O85" s="34">
        <f t="shared" si="52"/>
        <v>419</v>
      </c>
      <c r="P85" s="34">
        <f t="shared" si="52"/>
        <v>0</v>
      </c>
      <c r="Q85" s="34">
        <f t="shared" si="52"/>
        <v>419</v>
      </c>
      <c r="R85" s="34">
        <f>R86</f>
        <v>0</v>
      </c>
      <c r="S85" s="34">
        <f t="shared" si="52"/>
        <v>419</v>
      </c>
      <c r="T85" s="34">
        <f t="shared" si="52"/>
        <v>0</v>
      </c>
      <c r="U85" s="34">
        <f t="shared" si="52"/>
        <v>419</v>
      </c>
      <c r="V85" s="34">
        <f t="shared" si="52"/>
        <v>0</v>
      </c>
      <c r="W85" s="34">
        <f t="shared" si="52"/>
        <v>419</v>
      </c>
      <c r="X85" s="34">
        <f t="shared" si="52"/>
        <v>0</v>
      </c>
      <c r="Y85" s="34">
        <f t="shared" si="52"/>
        <v>419</v>
      </c>
    </row>
    <row r="86" spans="1:25" x14ac:dyDescent="0.25">
      <c r="A86" s="15" t="s">
        <v>125</v>
      </c>
      <c r="B86" s="15">
        <v>224</v>
      </c>
      <c r="C86" s="35">
        <v>59</v>
      </c>
      <c r="D86" s="35">
        <v>60</v>
      </c>
      <c r="E86" s="35">
        <f>C86+D86</f>
        <v>119</v>
      </c>
      <c r="F86" s="35">
        <v>60</v>
      </c>
      <c r="G86" s="35">
        <f>E86+F86</f>
        <v>179</v>
      </c>
      <c r="H86" s="35">
        <v>60</v>
      </c>
      <c r="I86" s="35">
        <f>G86+H86</f>
        <v>239</v>
      </c>
      <c r="J86" s="35">
        <v>60</v>
      </c>
      <c r="K86" s="35">
        <f>I86+J86</f>
        <v>299</v>
      </c>
      <c r="L86" s="35">
        <v>60</v>
      </c>
      <c r="M86" s="35">
        <f>K86+L86</f>
        <v>359</v>
      </c>
      <c r="N86" s="35">
        <v>60</v>
      </c>
      <c r="O86" s="35">
        <f>M86+N86</f>
        <v>419</v>
      </c>
      <c r="P86" s="35"/>
      <c r="Q86" s="35">
        <f>O86+P86</f>
        <v>419</v>
      </c>
      <c r="R86" s="35"/>
      <c r="S86" s="35">
        <f>Q86+R86</f>
        <v>419</v>
      </c>
      <c r="T86" s="35"/>
      <c r="U86" s="35">
        <f t="shared" si="49"/>
        <v>419</v>
      </c>
      <c r="V86" s="35"/>
      <c r="W86" s="35">
        <f>U86+V86</f>
        <v>419</v>
      </c>
      <c r="X86" s="35"/>
      <c r="Y86" s="35">
        <f>W86+X86</f>
        <v>419</v>
      </c>
    </row>
    <row r="87" spans="1:25" x14ac:dyDescent="0.25">
      <c r="A87" s="48" t="s">
        <v>30</v>
      </c>
      <c r="B87" s="49"/>
      <c r="C87" s="34">
        <f t="shared" ref="C87:Y87" si="53">SUM(C88:C92)</f>
        <v>0</v>
      </c>
      <c r="D87" s="34">
        <f t="shared" si="53"/>
        <v>0</v>
      </c>
      <c r="E87" s="34">
        <f t="shared" si="53"/>
        <v>0</v>
      </c>
      <c r="F87" s="34">
        <f t="shared" si="53"/>
        <v>0</v>
      </c>
      <c r="G87" s="34">
        <f t="shared" si="53"/>
        <v>0</v>
      </c>
      <c r="H87" s="34">
        <f t="shared" si="53"/>
        <v>15200</v>
      </c>
      <c r="I87" s="34">
        <f t="shared" si="53"/>
        <v>15200</v>
      </c>
      <c r="J87" s="34">
        <f t="shared" si="53"/>
        <v>3434.46</v>
      </c>
      <c r="K87" s="34">
        <f t="shared" si="53"/>
        <v>18634.46</v>
      </c>
      <c r="L87" s="34">
        <f t="shared" si="53"/>
        <v>5151.6900000000005</v>
      </c>
      <c r="M87" s="34">
        <f t="shared" si="53"/>
        <v>23786.15</v>
      </c>
      <c r="N87" s="34">
        <f t="shared" si="53"/>
        <v>0</v>
      </c>
      <c r="O87" s="34">
        <f t="shared" si="53"/>
        <v>23786.15</v>
      </c>
      <c r="P87" s="34">
        <f t="shared" si="53"/>
        <v>0</v>
      </c>
      <c r="Q87" s="34">
        <f t="shared" si="53"/>
        <v>23786.15</v>
      </c>
      <c r="R87" s="34">
        <f t="shared" si="53"/>
        <v>0</v>
      </c>
      <c r="S87" s="34">
        <f t="shared" si="53"/>
        <v>23786.15</v>
      </c>
      <c r="T87" s="34">
        <f t="shared" si="53"/>
        <v>0</v>
      </c>
      <c r="U87" s="34">
        <f t="shared" si="53"/>
        <v>23786.15</v>
      </c>
      <c r="V87" s="34">
        <f t="shared" si="53"/>
        <v>0</v>
      </c>
      <c r="W87" s="34">
        <f t="shared" si="53"/>
        <v>23786.15</v>
      </c>
      <c r="X87" s="34">
        <f t="shared" si="53"/>
        <v>0</v>
      </c>
      <c r="Y87" s="34">
        <f t="shared" si="53"/>
        <v>23786.15</v>
      </c>
    </row>
    <row r="88" spans="1:25" ht="0.75" customHeight="1" x14ac:dyDescent="0.25">
      <c r="A88" s="10" t="s">
        <v>24</v>
      </c>
      <c r="B88" s="10">
        <v>225</v>
      </c>
      <c r="C88" s="32"/>
      <c r="D88" s="32"/>
      <c r="E88" s="35">
        <f t="shared" si="41"/>
        <v>0</v>
      </c>
      <c r="F88" s="32"/>
      <c r="G88" s="35">
        <f t="shared" si="42"/>
        <v>0</v>
      </c>
      <c r="H88" s="32"/>
      <c r="I88" s="35">
        <f t="shared" si="43"/>
        <v>0</v>
      </c>
      <c r="J88" s="32"/>
      <c r="K88" s="35">
        <f t="shared" si="44"/>
        <v>0</v>
      </c>
      <c r="L88" s="32"/>
      <c r="M88" s="35">
        <f t="shared" si="45"/>
        <v>0</v>
      </c>
      <c r="N88" s="32"/>
      <c r="O88" s="35">
        <f t="shared" si="46"/>
        <v>0</v>
      </c>
      <c r="P88" s="32"/>
      <c r="Q88" s="35">
        <f t="shared" si="47"/>
        <v>0</v>
      </c>
      <c r="R88" s="32"/>
      <c r="S88" s="35">
        <f t="shared" si="48"/>
        <v>0</v>
      </c>
      <c r="T88" s="32"/>
      <c r="U88" s="35">
        <f t="shared" si="49"/>
        <v>0</v>
      </c>
      <c r="V88" s="32"/>
      <c r="W88" s="35">
        <f t="shared" si="50"/>
        <v>0</v>
      </c>
      <c r="X88" s="32"/>
      <c r="Y88" s="35">
        <f t="shared" si="51"/>
        <v>0</v>
      </c>
    </row>
    <row r="89" spans="1:25" x14ac:dyDescent="0.25">
      <c r="A89" s="10" t="s">
        <v>25</v>
      </c>
      <c r="B89" s="10">
        <v>225</v>
      </c>
      <c r="C89" s="32"/>
      <c r="D89" s="32"/>
      <c r="E89" s="35">
        <f t="shared" si="41"/>
        <v>0</v>
      </c>
      <c r="F89" s="32"/>
      <c r="G89" s="35">
        <f t="shared" si="42"/>
        <v>0</v>
      </c>
      <c r="H89" s="32"/>
      <c r="I89" s="35">
        <f t="shared" si="43"/>
        <v>0</v>
      </c>
      <c r="J89" s="32">
        <f>1717.23+1717.23</f>
        <v>3434.46</v>
      </c>
      <c r="K89" s="35">
        <f t="shared" si="44"/>
        <v>3434.46</v>
      </c>
      <c r="L89" s="32">
        <f>1717.23+1717.23+1717.23</f>
        <v>5151.6900000000005</v>
      </c>
      <c r="M89" s="35">
        <f t="shared" si="45"/>
        <v>8586.1500000000015</v>
      </c>
      <c r="N89" s="32"/>
      <c r="O89" s="35">
        <f t="shared" si="46"/>
        <v>8586.1500000000015</v>
      </c>
      <c r="P89" s="32"/>
      <c r="Q89" s="35">
        <f t="shared" si="47"/>
        <v>8586.1500000000015</v>
      </c>
      <c r="R89" s="32"/>
      <c r="S89" s="35">
        <f t="shared" si="48"/>
        <v>8586.1500000000015</v>
      </c>
      <c r="T89" s="32"/>
      <c r="U89" s="35">
        <f t="shared" si="49"/>
        <v>8586.1500000000015</v>
      </c>
      <c r="V89" s="32"/>
      <c r="W89" s="35">
        <f t="shared" si="50"/>
        <v>8586.1500000000015</v>
      </c>
      <c r="X89" s="32"/>
      <c r="Y89" s="35">
        <f t="shared" si="51"/>
        <v>8586.1500000000015</v>
      </c>
    </row>
    <row r="90" spans="1:25" ht="0.75" customHeight="1" x14ac:dyDescent="0.25">
      <c r="A90" s="10"/>
      <c r="B90" s="10">
        <v>225</v>
      </c>
      <c r="C90" s="32"/>
      <c r="D90" s="32"/>
      <c r="E90" s="35"/>
      <c r="F90" s="32"/>
      <c r="G90" s="35"/>
      <c r="H90" s="32"/>
      <c r="I90" s="35">
        <f t="shared" si="43"/>
        <v>0</v>
      </c>
      <c r="J90" s="32"/>
      <c r="K90" s="35">
        <f t="shared" si="44"/>
        <v>0</v>
      </c>
      <c r="L90" s="32"/>
      <c r="M90" s="35">
        <f t="shared" si="45"/>
        <v>0</v>
      </c>
      <c r="N90" s="32"/>
      <c r="O90" s="35"/>
      <c r="P90" s="32"/>
      <c r="Q90" s="35">
        <f t="shared" si="47"/>
        <v>0</v>
      </c>
      <c r="R90" s="32"/>
      <c r="S90" s="35">
        <f t="shared" si="48"/>
        <v>0</v>
      </c>
      <c r="T90" s="32"/>
      <c r="U90" s="35">
        <f t="shared" si="49"/>
        <v>0</v>
      </c>
      <c r="V90" s="32"/>
      <c r="W90" s="35">
        <f t="shared" si="50"/>
        <v>0</v>
      </c>
      <c r="X90" s="32"/>
      <c r="Y90" s="35">
        <f t="shared" si="51"/>
        <v>0</v>
      </c>
    </row>
    <row r="91" spans="1:25" x14ac:dyDescent="0.25">
      <c r="A91" s="10" t="s">
        <v>193</v>
      </c>
      <c r="B91" s="10">
        <v>225</v>
      </c>
      <c r="C91" s="32"/>
      <c r="D91" s="32"/>
      <c r="E91" s="35">
        <f>C91+D91</f>
        <v>0</v>
      </c>
      <c r="F91" s="32"/>
      <c r="G91" s="35">
        <f t="shared" si="42"/>
        <v>0</v>
      </c>
      <c r="H91" s="32">
        <f>16400-1200</f>
        <v>15200</v>
      </c>
      <c r="I91" s="35">
        <f t="shared" si="43"/>
        <v>15200</v>
      </c>
      <c r="J91" s="32"/>
      <c r="K91" s="35">
        <f t="shared" si="44"/>
        <v>15200</v>
      </c>
      <c r="L91" s="32"/>
      <c r="M91" s="35">
        <f t="shared" si="45"/>
        <v>15200</v>
      </c>
      <c r="N91" s="32"/>
      <c r="O91" s="35">
        <f t="shared" si="46"/>
        <v>15200</v>
      </c>
      <c r="P91" s="32"/>
      <c r="Q91" s="35">
        <f t="shared" si="47"/>
        <v>15200</v>
      </c>
      <c r="R91" s="32"/>
      <c r="S91" s="35">
        <f t="shared" si="48"/>
        <v>15200</v>
      </c>
      <c r="T91" s="32"/>
      <c r="U91" s="35">
        <f t="shared" si="49"/>
        <v>15200</v>
      </c>
      <c r="V91" s="32"/>
      <c r="W91" s="35">
        <f t="shared" si="50"/>
        <v>15200</v>
      </c>
      <c r="X91" s="32"/>
      <c r="Y91" s="35">
        <f t="shared" si="51"/>
        <v>15200</v>
      </c>
    </row>
    <row r="92" spans="1:25" x14ac:dyDescent="0.25">
      <c r="B92" s="10">
        <v>225</v>
      </c>
      <c r="C92" s="32"/>
      <c r="D92" s="32"/>
      <c r="E92" s="35">
        <f t="shared" si="41"/>
        <v>0</v>
      </c>
      <c r="F92" s="32"/>
      <c r="G92" s="35">
        <f t="shared" si="42"/>
        <v>0</v>
      </c>
      <c r="H92" s="32"/>
      <c r="I92" s="35">
        <f t="shared" si="43"/>
        <v>0</v>
      </c>
      <c r="J92" s="32"/>
      <c r="K92" s="35">
        <f t="shared" si="44"/>
        <v>0</v>
      </c>
      <c r="L92" s="32"/>
      <c r="M92" s="35">
        <f t="shared" si="45"/>
        <v>0</v>
      </c>
      <c r="N92" s="32"/>
      <c r="O92" s="35">
        <f t="shared" si="46"/>
        <v>0</v>
      </c>
      <c r="P92" s="32"/>
      <c r="Q92" s="35">
        <f t="shared" si="47"/>
        <v>0</v>
      </c>
      <c r="R92" s="32"/>
      <c r="S92" s="35">
        <f t="shared" si="48"/>
        <v>0</v>
      </c>
      <c r="T92" s="32"/>
      <c r="U92" s="35">
        <f t="shared" si="49"/>
        <v>0</v>
      </c>
      <c r="V92" s="32"/>
      <c r="W92" s="35">
        <f t="shared" si="50"/>
        <v>0</v>
      </c>
      <c r="X92" s="32"/>
      <c r="Y92" s="35">
        <f t="shared" si="51"/>
        <v>0</v>
      </c>
    </row>
    <row r="93" spans="1:25" x14ac:dyDescent="0.25">
      <c r="A93" s="48" t="s">
        <v>31</v>
      </c>
      <c r="B93" s="49"/>
      <c r="C93" s="34">
        <f>SUM(C94:C105)</f>
        <v>1440</v>
      </c>
      <c r="D93" s="34">
        <f>SUM(D94:D105)+D106</f>
        <v>13318</v>
      </c>
      <c r="E93" s="34">
        <f>SUM(E94:E106)</f>
        <v>14758</v>
      </c>
      <c r="F93" s="34">
        <f t="shared" ref="F93:Y93" si="54">SUM(F94:F106)</f>
        <v>13018</v>
      </c>
      <c r="G93" s="34">
        <f t="shared" si="54"/>
        <v>27776</v>
      </c>
      <c r="H93" s="34">
        <f t="shared" si="54"/>
        <v>17483.68</v>
      </c>
      <c r="I93" s="34">
        <f t="shared" si="54"/>
        <v>45259.68</v>
      </c>
      <c r="J93" s="34">
        <f t="shared" si="54"/>
        <v>22181.81</v>
      </c>
      <c r="K93" s="34">
        <f t="shared" si="54"/>
        <v>67441.489999999991</v>
      </c>
      <c r="L93" s="34">
        <f t="shared" si="54"/>
        <v>32259.81</v>
      </c>
      <c r="M93" s="34">
        <f>SUM(M94:M106)</f>
        <v>99701.3</v>
      </c>
      <c r="N93" s="34">
        <f t="shared" si="54"/>
        <v>0</v>
      </c>
      <c r="O93" s="34">
        <f t="shared" si="54"/>
        <v>99701.3</v>
      </c>
      <c r="P93" s="34">
        <f t="shared" si="54"/>
        <v>0</v>
      </c>
      <c r="Q93" s="34">
        <f t="shared" si="54"/>
        <v>99701.3</v>
      </c>
      <c r="R93" s="34">
        <f t="shared" si="54"/>
        <v>0</v>
      </c>
      <c r="S93" s="34">
        <f t="shared" si="54"/>
        <v>99701.3</v>
      </c>
      <c r="T93" s="34">
        <f t="shared" si="54"/>
        <v>0</v>
      </c>
      <c r="U93" s="34">
        <f t="shared" si="54"/>
        <v>99701.3</v>
      </c>
      <c r="V93" s="34">
        <f t="shared" si="54"/>
        <v>0</v>
      </c>
      <c r="W93" s="34">
        <f t="shared" si="54"/>
        <v>99701.3</v>
      </c>
      <c r="X93" s="34">
        <f t="shared" si="54"/>
        <v>0</v>
      </c>
      <c r="Y93" s="34">
        <f t="shared" si="54"/>
        <v>99701.3</v>
      </c>
    </row>
    <row r="94" spans="1:25" x14ac:dyDescent="0.25">
      <c r="A94" s="10" t="s">
        <v>156</v>
      </c>
      <c r="B94" s="10">
        <v>226</v>
      </c>
      <c r="C94" s="32"/>
      <c r="D94" s="32"/>
      <c r="E94" s="35">
        <f t="shared" si="41"/>
        <v>0</v>
      </c>
      <c r="F94" s="32"/>
      <c r="G94" s="35">
        <f t="shared" si="42"/>
        <v>0</v>
      </c>
      <c r="H94" s="32"/>
      <c r="I94" s="35">
        <f t="shared" si="43"/>
        <v>0</v>
      </c>
      <c r="J94" s="32">
        <v>5483.81</v>
      </c>
      <c r="K94" s="35">
        <f t="shared" si="44"/>
        <v>5483.81</v>
      </c>
      <c r="L94" s="32">
        <v>5483.81</v>
      </c>
      <c r="M94" s="35">
        <f t="shared" si="45"/>
        <v>10967.62</v>
      </c>
      <c r="N94" s="32"/>
      <c r="O94" s="35">
        <f t="shared" si="46"/>
        <v>10967.62</v>
      </c>
      <c r="P94" s="32"/>
      <c r="Q94" s="35">
        <f t="shared" si="47"/>
        <v>10967.62</v>
      </c>
      <c r="R94" s="32"/>
      <c r="S94" s="35">
        <f t="shared" si="48"/>
        <v>10967.62</v>
      </c>
      <c r="T94" s="32"/>
      <c r="U94" s="35">
        <f t="shared" si="49"/>
        <v>10967.62</v>
      </c>
      <c r="V94" s="32"/>
      <c r="W94" s="35">
        <f t="shared" si="50"/>
        <v>10967.62</v>
      </c>
      <c r="X94" s="32"/>
      <c r="Y94" s="35">
        <f t="shared" si="51"/>
        <v>10967.62</v>
      </c>
    </row>
    <row r="95" spans="1:25" x14ac:dyDescent="0.25">
      <c r="A95" s="10" t="s">
        <v>198</v>
      </c>
      <c r="B95" s="10">
        <v>226</v>
      </c>
      <c r="C95" s="32"/>
      <c r="D95" s="32">
        <f>2818+2200</f>
        <v>5018</v>
      </c>
      <c r="E95" s="35">
        <f t="shared" si="41"/>
        <v>5018</v>
      </c>
      <c r="F95" s="32">
        <f>8000+2818+2200</f>
        <v>13018</v>
      </c>
      <c r="G95" s="35">
        <f t="shared" si="42"/>
        <v>18036</v>
      </c>
      <c r="H95" s="32">
        <f>2200+2818</f>
        <v>5018</v>
      </c>
      <c r="I95" s="35">
        <f t="shared" si="43"/>
        <v>23054</v>
      </c>
      <c r="J95" s="32">
        <f>2818+2200</f>
        <v>5018</v>
      </c>
      <c r="K95" s="35">
        <f t="shared" si="44"/>
        <v>28072</v>
      </c>
      <c r="L95" s="32">
        <f>2200+2818+2818+2200</f>
        <v>10036</v>
      </c>
      <c r="M95" s="35">
        <f t="shared" si="45"/>
        <v>38108</v>
      </c>
      <c r="N95" s="32"/>
      <c r="O95" s="35">
        <f t="shared" si="46"/>
        <v>38108</v>
      </c>
      <c r="P95" s="32"/>
      <c r="Q95" s="35">
        <f t="shared" si="47"/>
        <v>38108</v>
      </c>
      <c r="R95" s="32"/>
      <c r="S95" s="35">
        <f t="shared" si="48"/>
        <v>38108</v>
      </c>
      <c r="T95" s="32"/>
      <c r="U95" s="35">
        <f t="shared" si="49"/>
        <v>38108</v>
      </c>
      <c r="V95" s="32"/>
      <c r="W95" s="35">
        <f t="shared" si="50"/>
        <v>38108</v>
      </c>
      <c r="X95" s="32"/>
      <c r="Y95" s="35">
        <f t="shared" si="51"/>
        <v>38108</v>
      </c>
    </row>
    <row r="96" spans="1:25" x14ac:dyDescent="0.25">
      <c r="A96" s="10" t="s">
        <v>54</v>
      </c>
      <c r="B96" s="10">
        <v>227</v>
      </c>
      <c r="C96" s="32"/>
      <c r="D96" s="32"/>
      <c r="E96" s="35">
        <f t="shared" si="41"/>
        <v>0</v>
      </c>
      <c r="F96" s="32"/>
      <c r="G96" s="35">
        <f t="shared" si="42"/>
        <v>0</v>
      </c>
      <c r="H96" s="32">
        <v>3640.68</v>
      </c>
      <c r="I96" s="35">
        <f t="shared" si="43"/>
        <v>3640.68</v>
      </c>
      <c r="J96" s="32"/>
      <c r="K96" s="35">
        <f t="shared" si="44"/>
        <v>3640.68</v>
      </c>
      <c r="L96" s="32"/>
      <c r="M96" s="35">
        <f t="shared" si="45"/>
        <v>3640.68</v>
      </c>
      <c r="N96" s="32"/>
      <c r="O96" s="35">
        <f t="shared" si="46"/>
        <v>3640.68</v>
      </c>
      <c r="P96" s="32"/>
      <c r="Q96" s="35">
        <f t="shared" si="47"/>
        <v>3640.68</v>
      </c>
      <c r="R96" s="32"/>
      <c r="S96" s="35">
        <f t="shared" si="48"/>
        <v>3640.68</v>
      </c>
      <c r="T96" s="32"/>
      <c r="U96" s="35">
        <f t="shared" si="49"/>
        <v>3640.68</v>
      </c>
      <c r="V96" s="32"/>
      <c r="W96" s="35">
        <f t="shared" si="50"/>
        <v>3640.68</v>
      </c>
      <c r="X96" s="32"/>
      <c r="Y96" s="35">
        <f t="shared" si="51"/>
        <v>3640.68</v>
      </c>
    </row>
    <row r="97" spans="1:25" ht="14.25" customHeight="1" x14ac:dyDescent="0.25">
      <c r="A97" s="10" t="s">
        <v>183</v>
      </c>
      <c r="B97" s="10">
        <v>226</v>
      </c>
      <c r="C97" s="32">
        <v>1440</v>
      </c>
      <c r="D97" s="32"/>
      <c r="E97" s="35">
        <f t="shared" si="41"/>
        <v>1440</v>
      </c>
      <c r="F97" s="32"/>
      <c r="G97" s="35">
        <f t="shared" si="42"/>
        <v>1440</v>
      </c>
      <c r="H97" s="32"/>
      <c r="I97" s="35">
        <f t="shared" si="43"/>
        <v>1440</v>
      </c>
      <c r="J97" s="32">
        <f>3240+1560+880</f>
        <v>5680</v>
      </c>
      <c r="K97" s="35">
        <f t="shared" si="44"/>
        <v>7120</v>
      </c>
      <c r="L97" s="32">
        <v>1440</v>
      </c>
      <c r="M97" s="35">
        <f t="shared" si="45"/>
        <v>8560</v>
      </c>
      <c r="N97" s="32"/>
      <c r="O97" s="35">
        <f t="shared" si="46"/>
        <v>8560</v>
      </c>
      <c r="P97" s="32"/>
      <c r="Q97" s="35">
        <f t="shared" si="47"/>
        <v>8560</v>
      </c>
      <c r="R97" s="32"/>
      <c r="S97" s="35">
        <f t="shared" si="48"/>
        <v>8560</v>
      </c>
      <c r="T97" s="32"/>
      <c r="U97" s="35">
        <f t="shared" si="49"/>
        <v>8560</v>
      </c>
      <c r="V97" s="32"/>
      <c r="W97" s="35">
        <f t="shared" si="50"/>
        <v>8560</v>
      </c>
      <c r="X97" s="32"/>
      <c r="Y97" s="35">
        <f t="shared" si="51"/>
        <v>8560</v>
      </c>
    </row>
    <row r="98" spans="1:25" hidden="1" x14ac:dyDescent="0.25">
      <c r="A98" s="16" t="s">
        <v>131</v>
      </c>
      <c r="B98" s="10">
        <v>226</v>
      </c>
      <c r="C98" s="32"/>
      <c r="D98" s="32"/>
      <c r="E98" s="35">
        <f t="shared" si="41"/>
        <v>0</v>
      </c>
      <c r="F98" s="32"/>
      <c r="G98" s="35">
        <f t="shared" si="42"/>
        <v>0</v>
      </c>
      <c r="H98" s="32"/>
      <c r="I98" s="35">
        <f t="shared" si="43"/>
        <v>0</v>
      </c>
      <c r="J98" s="32"/>
      <c r="K98" s="35">
        <f t="shared" si="44"/>
        <v>0</v>
      </c>
      <c r="L98" s="32"/>
      <c r="M98" s="35">
        <f t="shared" si="45"/>
        <v>0</v>
      </c>
      <c r="N98" s="32"/>
      <c r="O98" s="35">
        <f t="shared" si="46"/>
        <v>0</v>
      </c>
      <c r="P98" s="32"/>
      <c r="Q98" s="35">
        <f t="shared" si="47"/>
        <v>0</v>
      </c>
      <c r="R98" s="32"/>
      <c r="S98" s="35">
        <f t="shared" si="48"/>
        <v>0</v>
      </c>
      <c r="T98" s="32"/>
      <c r="U98" s="35">
        <f t="shared" si="49"/>
        <v>0</v>
      </c>
      <c r="V98" s="32"/>
      <c r="W98" s="35">
        <f t="shared" si="50"/>
        <v>0</v>
      </c>
      <c r="X98" s="32"/>
      <c r="Y98" s="35">
        <f t="shared" si="51"/>
        <v>0</v>
      </c>
    </row>
    <row r="99" spans="1:25" x14ac:dyDescent="0.25">
      <c r="A99" s="16" t="s">
        <v>68</v>
      </c>
      <c r="B99" s="10">
        <v>226</v>
      </c>
      <c r="C99" s="32"/>
      <c r="D99" s="32">
        <v>8300</v>
      </c>
      <c r="E99" s="35">
        <f t="shared" si="41"/>
        <v>8300</v>
      </c>
      <c r="F99" s="32"/>
      <c r="G99" s="35">
        <f t="shared" si="42"/>
        <v>8300</v>
      </c>
      <c r="H99" s="32"/>
      <c r="I99" s="35">
        <f t="shared" si="43"/>
        <v>8300</v>
      </c>
      <c r="J99" s="32"/>
      <c r="K99" s="35">
        <f t="shared" si="44"/>
        <v>8300</v>
      </c>
      <c r="L99" s="32"/>
      <c r="M99" s="35">
        <f t="shared" si="45"/>
        <v>8300</v>
      </c>
      <c r="N99" s="32"/>
      <c r="O99" s="35">
        <f t="shared" si="46"/>
        <v>8300</v>
      </c>
      <c r="P99" s="32"/>
      <c r="Q99" s="35">
        <f t="shared" si="47"/>
        <v>8300</v>
      </c>
      <c r="R99" s="32"/>
      <c r="S99" s="35">
        <f t="shared" si="48"/>
        <v>8300</v>
      </c>
      <c r="T99" s="32"/>
      <c r="U99" s="35">
        <f t="shared" si="49"/>
        <v>8300</v>
      </c>
      <c r="V99" s="32"/>
      <c r="W99" s="35">
        <f t="shared" si="50"/>
        <v>8300</v>
      </c>
      <c r="X99" s="32"/>
      <c r="Y99" s="35">
        <f t="shared" si="51"/>
        <v>8300</v>
      </c>
    </row>
    <row r="100" spans="1:25" x14ac:dyDescent="0.25">
      <c r="A100" s="16" t="s">
        <v>132</v>
      </c>
      <c r="B100" s="10">
        <v>226</v>
      </c>
      <c r="C100" s="32"/>
      <c r="D100" s="32"/>
      <c r="E100" s="35">
        <f t="shared" si="41"/>
        <v>0</v>
      </c>
      <c r="F100" s="32"/>
      <c r="G100" s="35">
        <f t="shared" si="42"/>
        <v>0</v>
      </c>
      <c r="H100" s="32"/>
      <c r="I100" s="35">
        <f t="shared" si="43"/>
        <v>0</v>
      </c>
      <c r="J100" s="32">
        <v>6000</v>
      </c>
      <c r="K100" s="35">
        <f t="shared" si="44"/>
        <v>6000</v>
      </c>
      <c r="L100" s="32">
        <v>7800</v>
      </c>
      <c r="M100" s="35">
        <f t="shared" si="45"/>
        <v>13800</v>
      </c>
      <c r="N100" s="32"/>
      <c r="O100" s="35">
        <f>M100+N100</f>
        <v>13800</v>
      </c>
      <c r="P100" s="32"/>
      <c r="Q100" s="35">
        <f t="shared" si="47"/>
        <v>13800</v>
      </c>
      <c r="R100" s="32"/>
      <c r="S100" s="35">
        <f t="shared" si="48"/>
        <v>13800</v>
      </c>
      <c r="T100" s="32">
        <f>5000-5000</f>
        <v>0</v>
      </c>
      <c r="U100" s="35">
        <f t="shared" si="49"/>
        <v>13800</v>
      </c>
      <c r="V100" s="32"/>
      <c r="W100" s="35">
        <f t="shared" si="50"/>
        <v>13800</v>
      </c>
      <c r="X100" s="32"/>
      <c r="Y100" s="35">
        <f t="shared" si="51"/>
        <v>13800</v>
      </c>
    </row>
    <row r="101" spans="1:25" x14ac:dyDescent="0.25">
      <c r="A101" s="16" t="s">
        <v>222</v>
      </c>
      <c r="B101" s="10">
        <v>226</v>
      </c>
      <c r="C101" s="32"/>
      <c r="D101" s="32"/>
      <c r="E101" s="35">
        <f t="shared" si="41"/>
        <v>0</v>
      </c>
      <c r="F101" s="32"/>
      <c r="G101" s="35">
        <f t="shared" si="42"/>
        <v>0</v>
      </c>
      <c r="H101" s="32">
        <v>1200</v>
      </c>
      <c r="I101" s="35">
        <f t="shared" si="43"/>
        <v>1200</v>
      </c>
      <c r="J101" s="32"/>
      <c r="K101" s="35">
        <f t="shared" si="44"/>
        <v>1200</v>
      </c>
      <c r="L101" s="32"/>
      <c r="M101" s="35">
        <f t="shared" si="45"/>
        <v>1200</v>
      </c>
      <c r="N101" s="32"/>
      <c r="O101" s="35">
        <f t="shared" si="46"/>
        <v>1200</v>
      </c>
      <c r="P101" s="32"/>
      <c r="Q101" s="35">
        <f t="shared" si="47"/>
        <v>1200</v>
      </c>
      <c r="R101" s="32">
        <f>4700-4700</f>
        <v>0</v>
      </c>
      <c r="S101" s="35">
        <f t="shared" si="48"/>
        <v>1200</v>
      </c>
      <c r="T101" s="32"/>
      <c r="U101" s="35">
        <f t="shared" si="49"/>
        <v>1200</v>
      </c>
      <c r="V101" s="32"/>
      <c r="W101" s="35">
        <f t="shared" si="50"/>
        <v>1200</v>
      </c>
      <c r="X101" s="32"/>
      <c r="Y101" s="35">
        <f t="shared" si="51"/>
        <v>1200</v>
      </c>
    </row>
    <row r="102" spans="1:25" x14ac:dyDescent="0.25">
      <c r="A102" s="16" t="s">
        <v>63</v>
      </c>
      <c r="B102" s="10">
        <v>226</v>
      </c>
      <c r="C102" s="32"/>
      <c r="D102" s="32"/>
      <c r="E102" s="35"/>
      <c r="F102" s="32"/>
      <c r="G102" s="35"/>
      <c r="H102" s="32">
        <v>3625</v>
      </c>
      <c r="I102" s="35">
        <f>G102+H102</f>
        <v>3625</v>
      </c>
      <c r="J102" s="32"/>
      <c r="K102" s="35">
        <f t="shared" si="44"/>
        <v>3625</v>
      </c>
      <c r="L102" s="32"/>
      <c r="M102" s="35">
        <f t="shared" si="45"/>
        <v>3625</v>
      </c>
      <c r="N102" s="32"/>
      <c r="O102" s="35">
        <f t="shared" si="46"/>
        <v>3625</v>
      </c>
      <c r="P102" s="32"/>
      <c r="Q102" s="35">
        <f t="shared" si="47"/>
        <v>3625</v>
      </c>
      <c r="R102" s="32"/>
      <c r="S102" s="35">
        <f t="shared" si="48"/>
        <v>3625</v>
      </c>
      <c r="T102" s="32"/>
      <c r="U102" s="35">
        <f t="shared" si="49"/>
        <v>3625</v>
      </c>
      <c r="V102" s="32"/>
      <c r="W102" s="35">
        <f t="shared" si="50"/>
        <v>3625</v>
      </c>
      <c r="X102" s="32"/>
      <c r="Y102" s="35">
        <f t="shared" si="51"/>
        <v>3625</v>
      </c>
    </row>
    <row r="103" spans="1:25" ht="0.75" customHeight="1" x14ac:dyDescent="0.25">
      <c r="A103" s="16" t="s">
        <v>182</v>
      </c>
      <c r="B103" s="10">
        <v>226</v>
      </c>
      <c r="C103" s="32"/>
      <c r="D103" s="32"/>
      <c r="E103" s="35">
        <f t="shared" si="41"/>
        <v>0</v>
      </c>
      <c r="F103" s="35"/>
      <c r="G103" s="35">
        <f t="shared" si="42"/>
        <v>0</v>
      </c>
      <c r="H103" s="35"/>
      <c r="I103" s="35">
        <f t="shared" ref="I103:I104" si="55">G103+H103</f>
        <v>0</v>
      </c>
      <c r="J103" s="35"/>
      <c r="K103" s="35">
        <f t="shared" ref="K103:K104" si="56">I103+J103</f>
        <v>0</v>
      </c>
      <c r="L103" s="35"/>
      <c r="M103" s="35">
        <f t="shared" ref="M103:M104" si="57">K103+L103</f>
        <v>0</v>
      </c>
      <c r="N103" s="35"/>
      <c r="O103" s="35">
        <f t="shared" ref="O103:O104" si="58">M103+N103</f>
        <v>0</v>
      </c>
      <c r="P103" s="35"/>
      <c r="Q103" s="35">
        <f t="shared" ref="Q103:Q104" si="59">O103+P103</f>
        <v>0</v>
      </c>
      <c r="R103" s="35"/>
      <c r="S103" s="35">
        <f t="shared" si="48"/>
        <v>0</v>
      </c>
      <c r="T103" s="35"/>
      <c r="U103" s="35">
        <f t="shared" si="49"/>
        <v>0</v>
      </c>
      <c r="V103" s="35"/>
      <c r="W103" s="35">
        <f t="shared" si="50"/>
        <v>0</v>
      </c>
      <c r="X103" s="35"/>
      <c r="Y103" s="35">
        <f t="shared" si="51"/>
        <v>0</v>
      </c>
    </row>
    <row r="104" spans="1:25" hidden="1" x14ac:dyDescent="0.25">
      <c r="A104" s="16" t="s">
        <v>184</v>
      </c>
      <c r="B104" s="10">
        <v>226</v>
      </c>
      <c r="C104" s="32"/>
      <c r="D104" s="32"/>
      <c r="E104" s="35">
        <f>C104+D104</f>
        <v>0</v>
      </c>
      <c r="F104" s="35"/>
      <c r="G104" s="35">
        <f t="shared" si="42"/>
        <v>0</v>
      </c>
      <c r="H104" s="35"/>
      <c r="I104" s="35">
        <f t="shared" si="55"/>
        <v>0</v>
      </c>
      <c r="J104" s="35"/>
      <c r="K104" s="35">
        <f t="shared" si="56"/>
        <v>0</v>
      </c>
      <c r="L104" s="35"/>
      <c r="M104" s="35">
        <f t="shared" si="57"/>
        <v>0</v>
      </c>
      <c r="N104" s="35"/>
      <c r="O104" s="35">
        <f t="shared" si="58"/>
        <v>0</v>
      </c>
      <c r="P104" s="35"/>
      <c r="Q104" s="35">
        <f t="shared" si="59"/>
        <v>0</v>
      </c>
      <c r="R104" s="35"/>
      <c r="S104" s="35">
        <f t="shared" si="48"/>
        <v>0</v>
      </c>
      <c r="T104" s="35"/>
      <c r="U104" s="35">
        <f t="shared" si="49"/>
        <v>0</v>
      </c>
      <c r="V104" s="35"/>
      <c r="W104" s="35">
        <f t="shared" si="50"/>
        <v>0</v>
      </c>
      <c r="X104" s="35"/>
      <c r="Y104" s="35">
        <f t="shared" si="51"/>
        <v>0</v>
      </c>
    </row>
    <row r="105" spans="1:25" x14ac:dyDescent="0.25">
      <c r="A105" s="16" t="s">
        <v>133</v>
      </c>
      <c r="B105" s="10">
        <v>226</v>
      </c>
      <c r="C105" s="32"/>
      <c r="D105" s="32"/>
      <c r="E105" s="35">
        <f t="shared" si="41"/>
        <v>0</v>
      </c>
      <c r="F105" s="32"/>
      <c r="G105" s="35">
        <f t="shared" si="42"/>
        <v>0</v>
      </c>
      <c r="H105" s="32">
        <v>4000</v>
      </c>
      <c r="I105" s="35">
        <f t="shared" si="43"/>
        <v>4000</v>
      </c>
      <c r="J105" s="32"/>
      <c r="K105" s="35">
        <f t="shared" si="44"/>
        <v>4000</v>
      </c>
      <c r="L105" s="32">
        <v>7500</v>
      </c>
      <c r="M105" s="35">
        <f t="shared" si="45"/>
        <v>11500</v>
      </c>
      <c r="N105" s="32"/>
      <c r="O105" s="35">
        <f t="shared" si="46"/>
        <v>11500</v>
      </c>
      <c r="P105" s="32"/>
      <c r="Q105" s="35">
        <f t="shared" si="47"/>
        <v>11500</v>
      </c>
      <c r="R105" s="32"/>
      <c r="S105" s="35">
        <f t="shared" si="48"/>
        <v>11500</v>
      </c>
      <c r="T105" s="32"/>
      <c r="U105" s="35">
        <f t="shared" si="49"/>
        <v>11500</v>
      </c>
      <c r="V105" s="32"/>
      <c r="W105" s="35">
        <f t="shared" si="50"/>
        <v>11500</v>
      </c>
      <c r="X105" s="32"/>
      <c r="Y105" s="35">
        <f t="shared" si="51"/>
        <v>11500</v>
      </c>
    </row>
    <row r="106" spans="1:25" hidden="1" x14ac:dyDescent="0.25">
      <c r="A106" s="16" t="s">
        <v>144</v>
      </c>
      <c r="B106" s="217">
        <v>226</v>
      </c>
      <c r="C106" s="32"/>
      <c r="D106" s="32"/>
      <c r="E106" s="35">
        <f>C106+D106</f>
        <v>0</v>
      </c>
      <c r="F106" s="32"/>
      <c r="G106" s="35">
        <f>E106+F106</f>
        <v>0</v>
      </c>
      <c r="H106" s="32"/>
      <c r="I106" s="35">
        <f>G106+H106</f>
        <v>0</v>
      </c>
      <c r="J106" s="32"/>
      <c r="K106" s="35">
        <f>I106+J106</f>
        <v>0</v>
      </c>
      <c r="L106" s="32"/>
      <c r="M106" s="35">
        <f t="shared" si="45"/>
        <v>0</v>
      </c>
      <c r="N106" s="32"/>
      <c r="O106" s="35">
        <f t="shared" si="46"/>
        <v>0</v>
      </c>
      <c r="P106" s="32"/>
      <c r="Q106" s="35">
        <f t="shared" si="47"/>
        <v>0</v>
      </c>
      <c r="R106" s="32"/>
      <c r="S106" s="35">
        <f t="shared" si="48"/>
        <v>0</v>
      </c>
      <c r="T106" s="32"/>
      <c r="U106" s="35">
        <f t="shared" si="49"/>
        <v>0</v>
      </c>
      <c r="V106" s="32"/>
      <c r="W106" s="35">
        <f t="shared" si="50"/>
        <v>0</v>
      </c>
      <c r="X106" s="32"/>
      <c r="Y106" s="35">
        <f>W106+X106</f>
        <v>0</v>
      </c>
    </row>
    <row r="107" spans="1:25" ht="0.75" customHeight="1" x14ac:dyDescent="0.25">
      <c r="A107" s="141" t="s">
        <v>64</v>
      </c>
      <c r="B107" s="140"/>
      <c r="C107" s="131"/>
      <c r="D107" s="131"/>
      <c r="E107" s="131"/>
      <c r="F107" s="131"/>
      <c r="G107" s="131"/>
      <c r="H107" s="131"/>
      <c r="I107" s="131"/>
      <c r="J107" s="131">
        <f>J108</f>
        <v>0</v>
      </c>
      <c r="K107" s="131">
        <f>I107+J107</f>
        <v>0</v>
      </c>
      <c r="L107" s="131"/>
      <c r="M107" s="131">
        <f t="shared" si="45"/>
        <v>0</v>
      </c>
      <c r="N107" s="131"/>
      <c r="O107" s="131">
        <f t="shared" si="46"/>
        <v>0</v>
      </c>
      <c r="P107" s="131"/>
      <c r="Q107" s="131">
        <f>Q108</f>
        <v>0</v>
      </c>
      <c r="R107" s="131"/>
      <c r="S107" s="131">
        <f ca="1">107:107</f>
        <v>0</v>
      </c>
      <c r="T107" s="131"/>
      <c r="U107" s="131">
        <f ca="1">107:107</f>
        <v>0</v>
      </c>
      <c r="V107" s="131">
        <f>V108</f>
        <v>0</v>
      </c>
      <c r="W107" s="131">
        <f ca="1">107:107</f>
        <v>0</v>
      </c>
      <c r="X107" s="131"/>
      <c r="Y107" s="131">
        <f ca="1">W107+X107</f>
        <v>0</v>
      </c>
    </row>
    <row r="108" spans="1:25" hidden="1" x14ac:dyDescent="0.25">
      <c r="A108" s="24"/>
      <c r="B108" s="146">
        <v>290</v>
      </c>
      <c r="C108" s="145"/>
      <c r="D108" s="145"/>
      <c r="E108" s="145"/>
      <c r="F108" s="145"/>
      <c r="G108" s="145"/>
      <c r="H108" s="145"/>
      <c r="I108" s="145"/>
      <c r="J108" s="146"/>
      <c r="K108" s="146">
        <f>I108+J108</f>
        <v>0</v>
      </c>
      <c r="L108" s="145"/>
      <c r="M108" s="146">
        <f t="shared" si="45"/>
        <v>0</v>
      </c>
      <c r="N108" s="145"/>
      <c r="O108" s="146">
        <f t="shared" si="46"/>
        <v>0</v>
      </c>
      <c r="P108" s="145"/>
      <c r="Q108" s="146">
        <f t="shared" si="47"/>
        <v>0</v>
      </c>
      <c r="R108" s="145"/>
      <c r="S108" s="146">
        <f t="shared" si="48"/>
        <v>0</v>
      </c>
      <c r="T108" s="145"/>
      <c r="U108" s="146">
        <f t="shared" si="49"/>
        <v>0</v>
      </c>
      <c r="V108" s="145"/>
      <c r="W108" s="146">
        <f>U108+V108</f>
        <v>0</v>
      </c>
      <c r="X108" s="145">
        <v>0</v>
      </c>
      <c r="Y108" s="146">
        <f t="shared" si="51"/>
        <v>0</v>
      </c>
    </row>
    <row r="109" spans="1:25" hidden="1" x14ac:dyDescent="0.25">
      <c r="A109" s="48" t="s">
        <v>41</v>
      </c>
      <c r="B109" s="49"/>
      <c r="C109" s="14">
        <f>C110</f>
        <v>0</v>
      </c>
      <c r="D109" s="14">
        <f t="shared" ref="D109:Y109" si="60">D110</f>
        <v>0</v>
      </c>
      <c r="E109" s="14">
        <f t="shared" si="60"/>
        <v>0</v>
      </c>
      <c r="F109" s="14">
        <f t="shared" si="60"/>
        <v>0</v>
      </c>
      <c r="G109" s="14">
        <f t="shared" si="60"/>
        <v>0</v>
      </c>
      <c r="H109" s="14">
        <f t="shared" si="60"/>
        <v>0</v>
      </c>
      <c r="I109" s="14">
        <f t="shared" si="60"/>
        <v>0</v>
      </c>
      <c r="J109" s="14">
        <f t="shared" si="60"/>
        <v>0</v>
      </c>
      <c r="K109" s="14">
        <f t="shared" si="60"/>
        <v>0</v>
      </c>
      <c r="L109" s="14">
        <f t="shared" si="60"/>
        <v>0</v>
      </c>
      <c r="M109" s="14">
        <f t="shared" si="60"/>
        <v>0</v>
      </c>
      <c r="N109" s="14">
        <f t="shared" si="60"/>
        <v>0</v>
      </c>
      <c r="O109" s="14">
        <f t="shared" si="60"/>
        <v>0</v>
      </c>
      <c r="P109" s="14">
        <f t="shared" si="60"/>
        <v>0</v>
      </c>
      <c r="Q109" s="14">
        <f t="shared" si="60"/>
        <v>0</v>
      </c>
      <c r="R109" s="14">
        <f t="shared" si="60"/>
        <v>0</v>
      </c>
      <c r="S109" s="14">
        <f t="shared" si="60"/>
        <v>0</v>
      </c>
      <c r="T109" s="14">
        <f t="shared" si="60"/>
        <v>0</v>
      </c>
      <c r="U109" s="14">
        <f t="shared" si="60"/>
        <v>0</v>
      </c>
      <c r="V109" s="14">
        <f t="shared" si="60"/>
        <v>0</v>
      </c>
      <c r="W109" s="14">
        <f t="shared" si="60"/>
        <v>0</v>
      </c>
      <c r="X109" s="14">
        <f t="shared" si="60"/>
        <v>0</v>
      </c>
      <c r="Y109" s="14">
        <f t="shared" si="60"/>
        <v>0</v>
      </c>
    </row>
    <row r="110" spans="1:25" hidden="1" x14ac:dyDescent="0.25">
      <c r="A110" s="10"/>
      <c r="B110" s="10">
        <v>310</v>
      </c>
      <c r="C110" s="32"/>
      <c r="D110" s="32"/>
      <c r="E110" s="35">
        <f t="shared" ref="E110" si="61">C110+D110</f>
        <v>0</v>
      </c>
      <c r="F110" s="32"/>
      <c r="G110" s="35">
        <f t="shared" ref="G110" si="62">E110+F110</f>
        <v>0</v>
      </c>
      <c r="H110" s="32"/>
      <c r="I110" s="35">
        <f t="shared" ref="I110" si="63">G110+H110</f>
        <v>0</v>
      </c>
      <c r="J110" s="32"/>
      <c r="K110" s="35">
        <f t="shared" ref="K110" si="64">I110+J110</f>
        <v>0</v>
      </c>
      <c r="L110" s="32"/>
      <c r="M110" s="35">
        <f t="shared" ref="M110" si="65">K110+L110</f>
        <v>0</v>
      </c>
      <c r="N110" s="32"/>
      <c r="O110" s="35">
        <f t="shared" ref="O110" si="66">M110+N110</f>
        <v>0</v>
      </c>
      <c r="P110" s="32"/>
      <c r="Q110" s="35">
        <f t="shared" ref="Q110" si="67">O110+P110</f>
        <v>0</v>
      </c>
      <c r="R110" s="32"/>
      <c r="S110" s="35">
        <f t="shared" ref="S110" si="68">Q110+R110</f>
        <v>0</v>
      </c>
      <c r="T110" s="32"/>
      <c r="U110" s="35"/>
      <c r="V110" s="32"/>
      <c r="W110" s="35">
        <f t="shared" si="50"/>
        <v>0</v>
      </c>
      <c r="X110" s="32"/>
      <c r="Y110" s="35">
        <f t="shared" ref="Y110" si="69">W110+X110</f>
        <v>0</v>
      </c>
    </row>
    <row r="111" spans="1:25" x14ac:dyDescent="0.25">
      <c r="A111" s="48" t="s">
        <v>32</v>
      </c>
      <c r="B111" s="49"/>
      <c r="C111" s="34">
        <f t="shared" ref="C111:Y111" si="70">SUM(C112:C116)</f>
        <v>0</v>
      </c>
      <c r="D111" s="34">
        <f t="shared" si="70"/>
        <v>53500</v>
      </c>
      <c r="E111" s="34">
        <f t="shared" si="70"/>
        <v>53500</v>
      </c>
      <c r="F111" s="34">
        <f t="shared" si="70"/>
        <v>0</v>
      </c>
      <c r="G111" s="34">
        <f t="shared" si="70"/>
        <v>53500</v>
      </c>
      <c r="H111" s="34">
        <f t="shared" si="70"/>
        <v>46380</v>
      </c>
      <c r="I111" s="34">
        <f t="shared" si="70"/>
        <v>99880</v>
      </c>
      <c r="J111" s="34">
        <f t="shared" si="70"/>
        <v>7000</v>
      </c>
      <c r="K111" s="34">
        <f t="shared" si="70"/>
        <v>106880</v>
      </c>
      <c r="L111" s="34">
        <f t="shared" si="70"/>
        <v>1254</v>
      </c>
      <c r="M111" s="34">
        <f t="shared" si="70"/>
        <v>108134</v>
      </c>
      <c r="N111" s="34">
        <f t="shared" si="70"/>
        <v>6270</v>
      </c>
      <c r="O111" s="34">
        <f t="shared" si="70"/>
        <v>114404</v>
      </c>
      <c r="P111" s="34">
        <f t="shared" si="70"/>
        <v>0</v>
      </c>
      <c r="Q111" s="34">
        <f t="shared" si="70"/>
        <v>114404</v>
      </c>
      <c r="R111" s="34">
        <f t="shared" si="70"/>
        <v>0</v>
      </c>
      <c r="S111" s="34">
        <f t="shared" si="70"/>
        <v>114404</v>
      </c>
      <c r="T111" s="34">
        <f t="shared" si="70"/>
        <v>0</v>
      </c>
      <c r="U111" s="34">
        <f t="shared" si="70"/>
        <v>114404</v>
      </c>
      <c r="V111" s="34">
        <f t="shared" si="70"/>
        <v>0</v>
      </c>
      <c r="W111" s="34">
        <f t="shared" si="70"/>
        <v>114404</v>
      </c>
      <c r="X111" s="34">
        <f t="shared" si="70"/>
        <v>0</v>
      </c>
      <c r="Y111" s="34">
        <f t="shared" si="70"/>
        <v>114404</v>
      </c>
    </row>
    <row r="112" spans="1:25" x14ac:dyDescent="0.25">
      <c r="A112" s="10" t="s">
        <v>217</v>
      </c>
      <c r="B112" s="10">
        <v>343</v>
      </c>
      <c r="C112" s="32"/>
      <c r="D112" s="32">
        <v>42500</v>
      </c>
      <c r="E112" s="35">
        <f t="shared" si="41"/>
        <v>42500</v>
      </c>
      <c r="F112" s="32"/>
      <c r="G112" s="35">
        <f t="shared" si="42"/>
        <v>42500</v>
      </c>
      <c r="H112" s="32">
        <v>800</v>
      </c>
      <c r="I112" s="35">
        <f t="shared" si="43"/>
        <v>43300</v>
      </c>
      <c r="J112" s="32"/>
      <c r="K112" s="35">
        <f t="shared" si="44"/>
        <v>43300</v>
      </c>
      <c r="L112" s="32">
        <v>1254</v>
      </c>
      <c r="M112" s="35">
        <f t="shared" si="45"/>
        <v>44554</v>
      </c>
      <c r="N112" s="32">
        <v>6270</v>
      </c>
      <c r="O112" s="35">
        <f t="shared" si="46"/>
        <v>50824</v>
      </c>
      <c r="P112" s="32"/>
      <c r="Q112" s="35">
        <f t="shared" si="47"/>
        <v>50824</v>
      </c>
      <c r="R112" s="32"/>
      <c r="S112" s="35">
        <f t="shared" si="48"/>
        <v>50824</v>
      </c>
      <c r="T112" s="32"/>
      <c r="U112" s="35">
        <f t="shared" si="49"/>
        <v>50824</v>
      </c>
      <c r="V112" s="32"/>
      <c r="W112" s="35">
        <f t="shared" si="50"/>
        <v>50824</v>
      </c>
      <c r="X112" s="32"/>
      <c r="Y112" s="35">
        <f t="shared" si="51"/>
        <v>50824</v>
      </c>
    </row>
    <row r="113" spans="1:25" x14ac:dyDescent="0.25">
      <c r="A113" s="10" t="s">
        <v>218</v>
      </c>
      <c r="B113" s="10">
        <v>346</v>
      </c>
      <c r="C113" s="32"/>
      <c r="D113" s="32"/>
      <c r="E113" s="35">
        <f t="shared" si="41"/>
        <v>0</v>
      </c>
      <c r="F113" s="32"/>
      <c r="G113" s="35">
        <f t="shared" si="42"/>
        <v>0</v>
      </c>
      <c r="H113" s="32">
        <f>16898-800</f>
        <v>16098</v>
      </c>
      <c r="I113" s="35">
        <f t="shared" si="43"/>
        <v>16098</v>
      </c>
      <c r="J113" s="32"/>
      <c r="K113" s="35">
        <f t="shared" si="44"/>
        <v>16098</v>
      </c>
      <c r="L113" s="32"/>
      <c r="M113" s="35">
        <f t="shared" si="45"/>
        <v>16098</v>
      </c>
      <c r="N113" s="32"/>
      <c r="O113" s="35">
        <f t="shared" si="46"/>
        <v>16098</v>
      </c>
      <c r="P113" s="32"/>
      <c r="Q113" s="35">
        <f t="shared" si="47"/>
        <v>16098</v>
      </c>
      <c r="R113" s="32"/>
      <c r="S113" s="35">
        <f t="shared" si="48"/>
        <v>16098</v>
      </c>
      <c r="T113" s="32"/>
      <c r="U113" s="35">
        <f t="shared" si="49"/>
        <v>16098</v>
      </c>
      <c r="V113" s="32"/>
      <c r="W113" s="35">
        <f t="shared" si="50"/>
        <v>16098</v>
      </c>
      <c r="X113" s="32"/>
      <c r="Y113" s="35">
        <f t="shared" si="51"/>
        <v>16098</v>
      </c>
    </row>
    <row r="114" spans="1:25" x14ac:dyDescent="0.25">
      <c r="A114" s="10" t="s">
        <v>219</v>
      </c>
      <c r="B114" s="10">
        <v>346</v>
      </c>
      <c r="C114" s="32"/>
      <c r="D114" s="32">
        <v>11000</v>
      </c>
      <c r="E114" s="35">
        <f t="shared" si="41"/>
        <v>11000</v>
      </c>
      <c r="F114" s="32"/>
      <c r="G114" s="35">
        <f t="shared" si="42"/>
        <v>11000</v>
      </c>
      <c r="H114" s="32">
        <v>29482</v>
      </c>
      <c r="I114" s="35">
        <f t="shared" si="43"/>
        <v>40482</v>
      </c>
      <c r="J114" s="32">
        <v>7000</v>
      </c>
      <c r="K114" s="35">
        <f t="shared" si="44"/>
        <v>47482</v>
      </c>
      <c r="L114" s="32"/>
      <c r="M114" s="35">
        <f t="shared" si="45"/>
        <v>47482</v>
      </c>
      <c r="N114" s="32"/>
      <c r="O114" s="35">
        <f t="shared" si="46"/>
        <v>47482</v>
      </c>
      <c r="P114" s="32"/>
      <c r="Q114" s="35">
        <f t="shared" si="47"/>
        <v>47482</v>
      </c>
      <c r="R114" s="32"/>
      <c r="S114" s="35">
        <f t="shared" si="48"/>
        <v>47482</v>
      </c>
      <c r="T114" s="32"/>
      <c r="U114" s="35">
        <f t="shared" si="49"/>
        <v>47482</v>
      </c>
      <c r="V114" s="32"/>
      <c r="W114" s="35">
        <f t="shared" si="50"/>
        <v>47482</v>
      </c>
      <c r="X114" s="32"/>
      <c r="Y114" s="35">
        <f t="shared" si="51"/>
        <v>47482</v>
      </c>
    </row>
    <row r="115" spans="1:25" hidden="1" x14ac:dyDescent="0.25">
      <c r="A115" s="10" t="s">
        <v>155</v>
      </c>
      <c r="B115" s="10">
        <v>340</v>
      </c>
      <c r="C115" s="32"/>
      <c r="D115" s="32"/>
      <c r="E115" s="35"/>
      <c r="F115" s="32"/>
      <c r="G115" s="35"/>
      <c r="H115" s="32"/>
      <c r="I115" s="35">
        <f>H115</f>
        <v>0</v>
      </c>
      <c r="J115" s="32"/>
      <c r="K115" s="35">
        <f t="shared" si="44"/>
        <v>0</v>
      </c>
      <c r="L115" s="32"/>
      <c r="M115" s="35">
        <f t="shared" si="45"/>
        <v>0</v>
      </c>
      <c r="N115" s="32"/>
      <c r="O115" s="35">
        <f>M115+N115</f>
        <v>0</v>
      </c>
      <c r="P115" s="32"/>
      <c r="Q115" s="35">
        <f t="shared" si="47"/>
        <v>0</v>
      </c>
      <c r="R115" s="32"/>
      <c r="S115" s="35">
        <f t="shared" si="48"/>
        <v>0</v>
      </c>
      <c r="T115" s="32"/>
      <c r="U115" s="35">
        <f>S115+T115</f>
        <v>0</v>
      </c>
      <c r="V115" s="32"/>
      <c r="W115" s="35">
        <f>U115+V115</f>
        <v>0</v>
      </c>
      <c r="X115" s="32"/>
      <c r="Y115" s="35">
        <f t="shared" si="51"/>
        <v>0</v>
      </c>
    </row>
    <row r="116" spans="1:25" hidden="1" x14ac:dyDescent="0.25">
      <c r="A116" s="10" t="s">
        <v>49</v>
      </c>
      <c r="B116" s="10">
        <v>340</v>
      </c>
      <c r="C116" s="32"/>
      <c r="D116" s="32"/>
      <c r="E116" s="35">
        <f t="shared" si="41"/>
        <v>0</v>
      </c>
      <c r="F116" s="32"/>
      <c r="G116" s="35">
        <f t="shared" si="42"/>
        <v>0</v>
      </c>
      <c r="H116" s="32"/>
      <c r="I116" s="35">
        <f t="shared" si="43"/>
        <v>0</v>
      </c>
      <c r="J116" s="32"/>
      <c r="K116" s="35">
        <f t="shared" si="44"/>
        <v>0</v>
      </c>
      <c r="L116" s="32"/>
      <c r="M116" s="35">
        <f t="shared" si="45"/>
        <v>0</v>
      </c>
      <c r="N116" s="32"/>
      <c r="O116" s="35">
        <f t="shared" si="46"/>
        <v>0</v>
      </c>
      <c r="P116" s="32"/>
      <c r="Q116" s="35">
        <f t="shared" si="47"/>
        <v>0</v>
      </c>
      <c r="R116" s="32"/>
      <c r="S116" s="35">
        <f t="shared" si="48"/>
        <v>0</v>
      </c>
      <c r="T116" s="32"/>
      <c r="U116" s="35">
        <f t="shared" si="49"/>
        <v>0</v>
      </c>
      <c r="V116" s="32"/>
      <c r="W116" s="35">
        <f t="shared" si="50"/>
        <v>0</v>
      </c>
      <c r="X116" s="32"/>
      <c r="Y116" s="35">
        <f t="shared" si="51"/>
        <v>0</v>
      </c>
    </row>
    <row r="117" spans="1:25" x14ac:dyDescent="0.25">
      <c r="A117" s="50" t="s">
        <v>1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2"/>
    </row>
    <row r="118" spans="1:25" x14ac:dyDescent="0.25">
      <c r="A118" s="17" t="s">
        <v>104</v>
      </c>
      <c r="B118" s="18"/>
      <c r="C118" s="79">
        <f t="shared" ref="C118:Y118" si="71">SUM(C119:C122)</f>
        <v>0</v>
      </c>
      <c r="D118" s="79">
        <f t="shared" si="71"/>
        <v>50093.06</v>
      </c>
      <c r="E118" s="79">
        <f t="shared" si="71"/>
        <v>50093.06</v>
      </c>
      <c r="F118" s="79">
        <f t="shared" si="71"/>
        <v>0</v>
      </c>
      <c r="G118" s="79">
        <f t="shared" si="71"/>
        <v>50093.06</v>
      </c>
      <c r="H118" s="79">
        <f t="shared" si="71"/>
        <v>0</v>
      </c>
      <c r="I118" s="79">
        <f t="shared" si="71"/>
        <v>50093.06</v>
      </c>
      <c r="J118" s="79">
        <f t="shared" si="71"/>
        <v>20000</v>
      </c>
      <c r="K118" s="79">
        <f t="shared" si="71"/>
        <v>70093.06</v>
      </c>
      <c r="L118" s="79">
        <f t="shared" si="71"/>
        <v>0</v>
      </c>
      <c r="M118" s="79">
        <f t="shared" si="71"/>
        <v>70093.06</v>
      </c>
      <c r="N118" s="79">
        <f t="shared" si="71"/>
        <v>0</v>
      </c>
      <c r="O118" s="79">
        <f t="shared" si="71"/>
        <v>70093.06</v>
      </c>
      <c r="P118" s="79">
        <f t="shared" si="71"/>
        <v>0</v>
      </c>
      <c r="Q118" s="79">
        <f t="shared" si="71"/>
        <v>70093.06</v>
      </c>
      <c r="R118" s="79">
        <f>SUM(R119:R122)</f>
        <v>0</v>
      </c>
      <c r="S118" s="79">
        <f t="shared" si="71"/>
        <v>50093.06</v>
      </c>
      <c r="T118" s="79">
        <f t="shared" si="71"/>
        <v>0</v>
      </c>
      <c r="U118" s="79">
        <f t="shared" si="71"/>
        <v>50093.06</v>
      </c>
      <c r="V118" s="79">
        <f t="shared" si="71"/>
        <v>0</v>
      </c>
      <c r="W118" s="79">
        <f t="shared" si="71"/>
        <v>50093.06</v>
      </c>
      <c r="X118" s="79">
        <f t="shared" si="71"/>
        <v>0</v>
      </c>
      <c r="Y118" s="79">
        <f t="shared" si="71"/>
        <v>50093.06</v>
      </c>
    </row>
    <row r="119" spans="1:25" x14ac:dyDescent="0.25">
      <c r="A119" s="10" t="s">
        <v>130</v>
      </c>
      <c r="B119" s="10">
        <v>291</v>
      </c>
      <c r="C119" s="35"/>
      <c r="D119" s="35">
        <v>93.06</v>
      </c>
      <c r="E119" s="35">
        <f>C119+D119</f>
        <v>93.06</v>
      </c>
      <c r="F119" s="35"/>
      <c r="G119" s="35">
        <f>E119+F119</f>
        <v>93.06</v>
      </c>
      <c r="H119" s="35"/>
      <c r="I119" s="35">
        <f>G119+H119</f>
        <v>93.06</v>
      </c>
      <c r="J119" s="35"/>
      <c r="K119" s="35">
        <f>J119+I119</f>
        <v>93.06</v>
      </c>
      <c r="L119" s="35"/>
      <c r="M119" s="35">
        <f t="shared" ref="M119:M122" si="72">K119+L119</f>
        <v>93.06</v>
      </c>
      <c r="N119" s="35"/>
      <c r="O119" s="35">
        <f t="shared" ref="O119:O122" si="73">M119+N119</f>
        <v>93.06</v>
      </c>
      <c r="P119" s="35"/>
      <c r="Q119" s="35">
        <f t="shared" ref="Q119:Q122" si="74">O119+P119</f>
        <v>93.06</v>
      </c>
      <c r="R119" s="35"/>
      <c r="S119" s="35">
        <f t="shared" ref="S119:S120" si="75">Q119+R119</f>
        <v>93.06</v>
      </c>
      <c r="T119" s="35"/>
      <c r="U119" s="35">
        <f t="shared" ref="U119:U122" si="76">S119+T119</f>
        <v>93.06</v>
      </c>
      <c r="V119" s="35"/>
      <c r="W119" s="35">
        <f t="shared" ref="W119:W122" si="77">U119+V119</f>
        <v>93.06</v>
      </c>
      <c r="X119" s="35"/>
      <c r="Y119" s="35">
        <f t="shared" ref="Y119:Y122" si="78">W119+X119</f>
        <v>93.06</v>
      </c>
    </row>
    <row r="120" spans="1:25" ht="1.5" hidden="1" customHeight="1" x14ac:dyDescent="0.25">
      <c r="A120" s="10" t="s">
        <v>78</v>
      </c>
      <c r="B120" s="10">
        <v>290</v>
      </c>
      <c r="C120" s="35"/>
      <c r="D120" s="35"/>
      <c r="E120" s="35"/>
      <c r="F120" s="35"/>
      <c r="G120" s="35"/>
      <c r="H120" s="35"/>
      <c r="I120" s="35"/>
      <c r="J120" s="35"/>
      <c r="K120" s="35">
        <f>I120+J120</f>
        <v>0</v>
      </c>
      <c r="L120" s="35"/>
      <c r="M120" s="35">
        <f t="shared" si="72"/>
        <v>0</v>
      </c>
      <c r="N120" s="35"/>
      <c r="O120" s="35">
        <f t="shared" si="73"/>
        <v>0</v>
      </c>
      <c r="P120" s="35"/>
      <c r="Q120" s="35">
        <f t="shared" si="74"/>
        <v>0</v>
      </c>
      <c r="R120" s="35"/>
      <c r="S120" s="35">
        <f t="shared" si="75"/>
        <v>0</v>
      </c>
      <c r="T120" s="35"/>
      <c r="U120" s="35">
        <f t="shared" si="76"/>
        <v>0</v>
      </c>
      <c r="V120" s="35"/>
      <c r="W120" s="35">
        <f t="shared" si="77"/>
        <v>0</v>
      </c>
      <c r="X120" s="35"/>
      <c r="Y120" s="35">
        <f t="shared" si="78"/>
        <v>0</v>
      </c>
    </row>
    <row r="121" spans="1:25" x14ac:dyDescent="0.25">
      <c r="A121" s="10" t="s">
        <v>192</v>
      </c>
      <c r="B121" s="10">
        <v>291</v>
      </c>
      <c r="C121" s="35"/>
      <c r="D121" s="35"/>
      <c r="E121" s="35"/>
      <c r="F121" s="35"/>
      <c r="G121" s="35"/>
      <c r="H121" s="35"/>
      <c r="I121" s="35"/>
      <c r="J121" s="35">
        <v>20000</v>
      </c>
      <c r="K121" s="35">
        <f>I121+J121</f>
        <v>20000</v>
      </c>
      <c r="L121" s="35"/>
      <c r="M121" s="35">
        <f>K121+L121</f>
        <v>20000</v>
      </c>
      <c r="N121" s="35"/>
      <c r="O121" s="35">
        <f t="shared" si="73"/>
        <v>20000</v>
      </c>
      <c r="P121" s="35"/>
      <c r="Q121" s="35">
        <f t="shared" si="74"/>
        <v>20000</v>
      </c>
      <c r="R121" s="35"/>
      <c r="S121" s="35"/>
      <c r="T121" s="35"/>
      <c r="U121" s="35"/>
      <c r="V121" s="35"/>
      <c r="W121" s="35">
        <f>U121+V121</f>
        <v>0</v>
      </c>
      <c r="X121" s="35"/>
      <c r="Y121" s="35">
        <f>W121+X121</f>
        <v>0</v>
      </c>
    </row>
    <row r="122" spans="1:25" ht="45" x14ac:dyDescent="0.25">
      <c r="A122" s="263" t="s">
        <v>199</v>
      </c>
      <c r="B122" s="10">
        <v>291</v>
      </c>
      <c r="C122" s="32"/>
      <c r="D122" s="32">
        <v>50000</v>
      </c>
      <c r="E122" s="35">
        <f>C122+D122</f>
        <v>50000</v>
      </c>
      <c r="F122" s="32"/>
      <c r="G122" s="35">
        <f>E122+F122</f>
        <v>50000</v>
      </c>
      <c r="H122" s="32"/>
      <c r="I122" s="35">
        <f>G122+H122</f>
        <v>50000</v>
      </c>
      <c r="J122" s="32"/>
      <c r="K122" s="35">
        <f>J122+I122</f>
        <v>50000</v>
      </c>
      <c r="L122" s="32"/>
      <c r="M122" s="35">
        <f t="shared" si="72"/>
        <v>50000</v>
      </c>
      <c r="N122" s="32"/>
      <c r="O122" s="35">
        <f t="shared" si="73"/>
        <v>50000</v>
      </c>
      <c r="P122" s="32"/>
      <c r="Q122" s="35">
        <f t="shared" si="74"/>
        <v>50000</v>
      </c>
      <c r="R122" s="32"/>
      <c r="S122" s="35">
        <f>Q122+R122</f>
        <v>50000</v>
      </c>
      <c r="T122" s="32"/>
      <c r="U122" s="35">
        <f t="shared" si="76"/>
        <v>50000</v>
      </c>
      <c r="V122" s="32"/>
      <c r="W122" s="35">
        <f t="shared" si="77"/>
        <v>50000</v>
      </c>
      <c r="X122" s="32"/>
      <c r="Y122" s="35">
        <f t="shared" si="78"/>
        <v>50000</v>
      </c>
    </row>
    <row r="123" spans="1:25" ht="18.75" customHeight="1" x14ac:dyDescent="0.25">
      <c r="A123" s="53" t="s">
        <v>1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5"/>
    </row>
    <row r="124" spans="1:25" ht="18.75" customHeight="1" x14ac:dyDescent="0.25">
      <c r="A124" s="56" t="s">
        <v>76</v>
      </c>
      <c r="B124" s="57"/>
      <c r="C124" s="36">
        <f>SUM(C125:C126)</f>
        <v>0</v>
      </c>
      <c r="D124" s="36">
        <f t="shared" ref="D124:W124" si="79">SUM(D125:D126)</f>
        <v>0</v>
      </c>
      <c r="E124" s="36">
        <f t="shared" si="79"/>
        <v>0</v>
      </c>
      <c r="F124" s="36">
        <f t="shared" si="79"/>
        <v>0</v>
      </c>
      <c r="G124" s="36">
        <f t="shared" si="79"/>
        <v>0</v>
      </c>
      <c r="H124" s="36">
        <f t="shared" si="79"/>
        <v>0</v>
      </c>
      <c r="I124" s="36">
        <f t="shared" si="79"/>
        <v>0</v>
      </c>
      <c r="J124" s="36">
        <f t="shared" si="79"/>
        <v>0</v>
      </c>
      <c r="K124" s="36">
        <f t="shared" si="79"/>
        <v>0</v>
      </c>
      <c r="L124" s="36">
        <f t="shared" si="79"/>
        <v>5000</v>
      </c>
      <c r="M124" s="36">
        <f t="shared" si="79"/>
        <v>5000</v>
      </c>
      <c r="N124" s="36">
        <f t="shared" si="79"/>
        <v>0</v>
      </c>
      <c r="O124" s="36">
        <f t="shared" si="79"/>
        <v>5000</v>
      </c>
      <c r="P124" s="36">
        <f t="shared" si="79"/>
        <v>0</v>
      </c>
      <c r="Q124" s="36">
        <f t="shared" si="79"/>
        <v>5000</v>
      </c>
      <c r="R124" s="36">
        <f t="shared" si="79"/>
        <v>0</v>
      </c>
      <c r="S124" s="36">
        <f t="shared" si="79"/>
        <v>5000</v>
      </c>
      <c r="T124" s="36">
        <f t="shared" si="79"/>
        <v>0</v>
      </c>
      <c r="U124" s="36">
        <f t="shared" si="79"/>
        <v>5000</v>
      </c>
      <c r="V124" s="36">
        <f t="shared" si="79"/>
        <v>0</v>
      </c>
      <c r="W124" s="36">
        <f t="shared" si="79"/>
        <v>5000</v>
      </c>
      <c r="X124" s="36">
        <f>X125+X126+X127</f>
        <v>0</v>
      </c>
      <c r="Y124" s="36">
        <f>SUM(Y125:Y126)+Y127</f>
        <v>5000</v>
      </c>
    </row>
    <row r="125" spans="1:25" s="4" customFormat="1" ht="18.75" customHeight="1" x14ac:dyDescent="0.25">
      <c r="A125" s="19" t="s">
        <v>48</v>
      </c>
      <c r="B125" s="20" t="s">
        <v>47</v>
      </c>
      <c r="C125" s="35"/>
      <c r="D125" s="35"/>
      <c r="E125" s="32">
        <f>C125+D125</f>
        <v>0</v>
      </c>
      <c r="F125" s="35"/>
      <c r="G125" s="32">
        <f>E125+F125</f>
        <v>0</v>
      </c>
      <c r="H125" s="35"/>
      <c r="I125" s="32">
        <f>G125+H125</f>
        <v>0</v>
      </c>
      <c r="J125" s="35"/>
      <c r="K125" s="32">
        <f>I125+J125</f>
        <v>0</v>
      </c>
      <c r="L125" s="35">
        <v>5000</v>
      </c>
      <c r="M125" s="32">
        <f>K125+L125</f>
        <v>5000</v>
      </c>
      <c r="N125" s="35"/>
      <c r="O125" s="32">
        <f>M125+N125</f>
        <v>5000</v>
      </c>
      <c r="P125" s="35"/>
      <c r="Q125" s="32">
        <f>O125+P125</f>
        <v>5000</v>
      </c>
      <c r="R125" s="35"/>
      <c r="S125" s="32">
        <f>Q125+R125</f>
        <v>5000</v>
      </c>
      <c r="T125" s="35"/>
      <c r="U125" s="32">
        <f>S125+T125</f>
        <v>5000</v>
      </c>
      <c r="V125" s="35"/>
      <c r="W125" s="32">
        <f>U125+V125</f>
        <v>5000</v>
      </c>
      <c r="X125" s="35"/>
      <c r="Y125" s="32">
        <f>W125+X125</f>
        <v>5000</v>
      </c>
    </row>
    <row r="126" spans="1:25" hidden="1" x14ac:dyDescent="0.25">
      <c r="A126" s="10" t="s">
        <v>40</v>
      </c>
      <c r="B126" s="10">
        <v>340</v>
      </c>
      <c r="C126" s="32"/>
      <c r="D126" s="32"/>
      <c r="E126" s="32">
        <f>C126+D126</f>
        <v>0</v>
      </c>
      <c r="F126" s="32"/>
      <c r="G126" s="32">
        <f>E126+F126</f>
        <v>0</v>
      </c>
      <c r="H126" s="32"/>
      <c r="I126" s="32">
        <f>G126+H126</f>
        <v>0</v>
      </c>
      <c r="J126" s="32"/>
      <c r="K126" s="32">
        <f>I126+J126</f>
        <v>0</v>
      </c>
      <c r="L126" s="32"/>
      <c r="M126" s="32">
        <f>K126+L126</f>
        <v>0</v>
      </c>
      <c r="N126" s="32"/>
      <c r="O126" s="32">
        <f>M126+N126</f>
        <v>0</v>
      </c>
      <c r="P126" s="32"/>
      <c r="Q126" s="32">
        <f>O126+P126</f>
        <v>0</v>
      </c>
      <c r="R126" s="32"/>
      <c r="S126" s="32">
        <f>Q126+R126</f>
        <v>0</v>
      </c>
      <c r="T126" s="32"/>
      <c r="U126" s="32">
        <f>S126+T126</f>
        <v>0</v>
      </c>
      <c r="V126" s="32"/>
      <c r="W126" s="32">
        <f>U126+V126</f>
        <v>0</v>
      </c>
      <c r="X126" s="32"/>
      <c r="Y126" s="32">
        <f>W126+X126</f>
        <v>0</v>
      </c>
    </row>
    <row r="127" spans="1:25" hidden="1" x14ac:dyDescent="0.25">
      <c r="A127" s="16" t="s">
        <v>177</v>
      </c>
      <c r="B127" s="125">
        <v>226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32"/>
      <c r="X127" s="32"/>
      <c r="Y127" s="32">
        <f>W127+X127</f>
        <v>0</v>
      </c>
    </row>
    <row r="128" spans="1:25" hidden="1" x14ac:dyDescent="0.25">
      <c r="A128" s="41" t="s">
        <v>1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2"/>
    </row>
    <row r="129" spans="1:160" x14ac:dyDescent="0.25">
      <c r="A129" s="53" t="s">
        <v>1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5"/>
    </row>
    <row r="130" spans="1:160" x14ac:dyDescent="0.25">
      <c r="A130" s="56" t="s">
        <v>84</v>
      </c>
      <c r="B130" s="57"/>
      <c r="C130" s="36">
        <f>SUM(C131:C131)</f>
        <v>0</v>
      </c>
      <c r="D130" s="36">
        <f>SUM(D131:D131)</f>
        <v>4274</v>
      </c>
      <c r="E130" s="36">
        <f t="shared" ref="E130" si="80">C130+D130</f>
        <v>4274</v>
      </c>
      <c r="F130" s="36">
        <f>SUM(F131:F131)</f>
        <v>0</v>
      </c>
      <c r="G130" s="36">
        <f t="shared" ref="G130" si="81">E130+F130</f>
        <v>4274</v>
      </c>
      <c r="H130" s="36">
        <f>SUM(H131:H131)</f>
        <v>0</v>
      </c>
      <c r="I130" s="36">
        <f t="shared" ref="I130" si="82">G130+H130</f>
        <v>4274</v>
      </c>
      <c r="J130" s="36">
        <f>SUM(J131:J131)</f>
        <v>0</v>
      </c>
      <c r="K130" s="36">
        <f t="shared" ref="K130" si="83">I130+J130</f>
        <v>4274</v>
      </c>
      <c r="L130" s="36">
        <f>SUM(L131:L131)</f>
        <v>0</v>
      </c>
      <c r="M130" s="36">
        <f t="shared" ref="M130" si="84">K130+L130</f>
        <v>4274</v>
      </c>
      <c r="N130" s="36">
        <f>SUM(N131:N131)</f>
        <v>0</v>
      </c>
      <c r="O130" s="36">
        <f t="shared" ref="O130" si="85">M130+N130</f>
        <v>4274</v>
      </c>
      <c r="P130" s="36">
        <f>SUM(P131:P131)</f>
        <v>0</v>
      </c>
      <c r="Q130" s="36">
        <f t="shared" ref="Q130" si="86">O130+P130</f>
        <v>4274</v>
      </c>
      <c r="R130" s="36">
        <f>SUM(R131:R131)</f>
        <v>0</v>
      </c>
      <c r="S130" s="36">
        <f t="shared" ref="S130" si="87">Q130+R130</f>
        <v>4274</v>
      </c>
      <c r="T130" s="36">
        <f>SUM(T131:T131)</f>
        <v>0</v>
      </c>
      <c r="U130" s="36">
        <f t="shared" ref="U130" si="88">S130+T130</f>
        <v>4274</v>
      </c>
      <c r="V130" s="36">
        <f>SUM(V131:V131)</f>
        <v>0</v>
      </c>
      <c r="W130" s="36">
        <f t="shared" ref="W130" si="89">U130+V130</f>
        <v>4274</v>
      </c>
      <c r="X130" s="36">
        <f>SUM(X131:X131)</f>
        <v>0</v>
      </c>
      <c r="Y130" s="36">
        <f>W130+X130</f>
        <v>4274</v>
      </c>
    </row>
    <row r="131" spans="1:160" x14ac:dyDescent="0.25">
      <c r="A131" s="10" t="s">
        <v>56</v>
      </c>
      <c r="B131" s="10">
        <v>297</v>
      </c>
      <c r="C131" s="32"/>
      <c r="D131" s="32">
        <v>4274</v>
      </c>
      <c r="E131" s="32">
        <f>C131+D131</f>
        <v>4274</v>
      </c>
      <c r="F131" s="32"/>
      <c r="G131" s="32">
        <f>E131+F131</f>
        <v>4274</v>
      </c>
      <c r="H131" s="32"/>
      <c r="I131" s="32">
        <f>G131+H131</f>
        <v>4274</v>
      </c>
      <c r="J131" s="32"/>
      <c r="K131" s="32">
        <f>I131+J131</f>
        <v>4274</v>
      </c>
      <c r="L131" s="32"/>
      <c r="M131" s="32">
        <f>K131+L131</f>
        <v>4274</v>
      </c>
      <c r="N131" s="32"/>
      <c r="O131" s="32">
        <f>M131+N131</f>
        <v>4274</v>
      </c>
      <c r="P131" s="32"/>
      <c r="Q131" s="32">
        <f>O131+P131</f>
        <v>4274</v>
      </c>
      <c r="R131" s="32"/>
      <c r="S131" s="32">
        <f>Q131+R131</f>
        <v>4274</v>
      </c>
      <c r="T131" s="32"/>
      <c r="U131" s="32">
        <f>S131+T131</f>
        <v>4274</v>
      </c>
      <c r="V131" s="32"/>
      <c r="W131" s="32">
        <f>U131+V131</f>
        <v>4274</v>
      </c>
      <c r="X131" s="32"/>
      <c r="Y131" s="32">
        <f>W131+X131</f>
        <v>4274</v>
      </c>
    </row>
    <row r="132" spans="1:160" x14ac:dyDescent="0.25">
      <c r="A132" s="58" t="s">
        <v>1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60"/>
    </row>
    <row r="133" spans="1:160" x14ac:dyDescent="0.25">
      <c r="A133" s="150" t="s">
        <v>72</v>
      </c>
      <c r="B133" s="151"/>
      <c r="C133" s="152">
        <f>C140</f>
        <v>0</v>
      </c>
      <c r="D133" s="152">
        <f>D140+D136+D135+D134</f>
        <v>52131.59</v>
      </c>
      <c r="E133" s="152">
        <f>E140+E136+E135+E134</f>
        <v>52131.59</v>
      </c>
      <c r="F133" s="152">
        <f>F140+F136+F135+F134</f>
        <v>143090.03999999998</v>
      </c>
      <c r="G133" s="152">
        <f>G134+G135+G136+G140</f>
        <v>195221.63</v>
      </c>
      <c r="H133" s="152">
        <f>H140+H136+H135+H134</f>
        <v>205851.61</v>
      </c>
      <c r="I133" s="152">
        <f>I134+I135+I136+I140</f>
        <v>401073.24</v>
      </c>
      <c r="J133" s="152">
        <f>J134+J135+J136+J140+J137+J138</f>
        <v>104379.86000000002</v>
      </c>
      <c r="K133" s="152">
        <f>K134+K135+K136+K140+K137+K138</f>
        <v>505453.1</v>
      </c>
      <c r="L133" s="152">
        <f>L134+L135+L136+L137+L140+L139+L138</f>
        <v>127224.22</v>
      </c>
      <c r="M133" s="152">
        <f>M134+M135+M136+M140+M137+M138+M139</f>
        <v>632677.32000000007</v>
      </c>
      <c r="N133" s="152">
        <f t="shared" ref="N133" si="90">N134+N135+N136+N140+N137+N138</f>
        <v>0</v>
      </c>
      <c r="O133" s="152">
        <f>O134+O135+O136+O140+O137+O138+O139</f>
        <v>632677.32000000007</v>
      </c>
      <c r="P133" s="152">
        <f t="shared" ref="P133" si="91">P140</f>
        <v>0</v>
      </c>
      <c r="Q133" s="36">
        <f t="shared" ref="Q133" si="92">O133+P133</f>
        <v>632677.32000000007</v>
      </c>
      <c r="R133" s="152">
        <f>R140+R134</f>
        <v>0</v>
      </c>
      <c r="S133" s="36">
        <f t="shared" ref="S133" si="93">Q133+R133</f>
        <v>632677.32000000007</v>
      </c>
      <c r="T133" s="38">
        <f>T140+T134</f>
        <v>0</v>
      </c>
      <c r="U133" s="36">
        <f t="shared" ref="U133" si="94">S133+T133</f>
        <v>632677.32000000007</v>
      </c>
      <c r="V133" s="152">
        <f>V140+V134</f>
        <v>0</v>
      </c>
      <c r="W133" s="36">
        <f t="shared" ref="W133" si="95">U133+V133</f>
        <v>632677.32000000007</v>
      </c>
      <c r="X133" s="152">
        <f>X140+X136+X134</f>
        <v>0</v>
      </c>
      <c r="Y133" s="36">
        <f>W133+X133</f>
        <v>632677.32000000007</v>
      </c>
    </row>
    <row r="134" spans="1:160" s="156" customFormat="1" x14ac:dyDescent="0.25">
      <c r="A134" s="157" t="s">
        <v>185</v>
      </c>
      <c r="B134" s="158" t="s">
        <v>87</v>
      </c>
      <c r="C134" s="89"/>
      <c r="D134" s="40"/>
      <c r="E134" s="40">
        <f>C134+D134</f>
        <v>0</v>
      </c>
      <c r="F134" s="40"/>
      <c r="G134" s="40">
        <f>E134+F134</f>
        <v>0</v>
      </c>
      <c r="H134" s="40"/>
      <c r="I134" s="40">
        <f>G134+H134</f>
        <v>0</v>
      </c>
      <c r="J134" s="40">
        <f>43792.05</f>
        <v>43792.05</v>
      </c>
      <c r="K134" s="40">
        <f>I134+J134</f>
        <v>43792.05</v>
      </c>
      <c r="L134" s="40">
        <f>9255.84+408.02+408.02+408.02+9255.84</f>
        <v>19735.740000000002</v>
      </c>
      <c r="M134" s="40">
        <f>K134+L134</f>
        <v>63527.790000000008</v>
      </c>
      <c r="N134" s="40"/>
      <c r="O134" s="40">
        <f>M134+N134</f>
        <v>63527.790000000008</v>
      </c>
      <c r="P134" s="89"/>
      <c r="Q134" s="40">
        <f>O134+P134</f>
        <v>63527.790000000008</v>
      </c>
      <c r="R134" s="159"/>
      <c r="S134" s="35">
        <f>Q134+R134</f>
        <v>63527.790000000008</v>
      </c>
      <c r="T134" s="159"/>
      <c r="U134" s="35">
        <f>S134+T134</f>
        <v>63527.790000000008</v>
      </c>
      <c r="V134" s="159"/>
      <c r="W134" s="155">
        <f>U134+V134</f>
        <v>63527.790000000008</v>
      </c>
      <c r="X134" s="159"/>
      <c r="Y134" s="216">
        <f>W134+X134</f>
        <v>63527.790000000008</v>
      </c>
      <c r="Z134" s="165"/>
      <c r="AA134" s="165"/>
      <c r="AB134" s="165"/>
      <c r="AC134" s="165"/>
      <c r="AD134" s="165"/>
      <c r="AE134" s="165"/>
      <c r="AF134" s="165"/>
      <c r="AG134" s="165"/>
      <c r="AH134" s="165"/>
      <c r="AI134" s="165"/>
      <c r="AJ134" s="165"/>
      <c r="AK134" s="165"/>
      <c r="AL134" s="165"/>
      <c r="AM134" s="165"/>
      <c r="AN134" s="165"/>
      <c r="AO134" s="165"/>
      <c r="AP134" s="165"/>
      <c r="AQ134" s="165"/>
      <c r="AR134" s="165"/>
      <c r="AS134" s="165"/>
      <c r="AT134" s="165"/>
      <c r="AU134" s="165"/>
      <c r="AV134" s="165"/>
      <c r="AW134" s="165"/>
      <c r="AX134" s="165"/>
      <c r="AY134" s="165"/>
      <c r="AZ134" s="165"/>
      <c r="BA134" s="165"/>
      <c r="BB134" s="165"/>
      <c r="BC134" s="165"/>
      <c r="BD134" s="165"/>
      <c r="BE134" s="165"/>
      <c r="BF134" s="165"/>
      <c r="BG134" s="165"/>
      <c r="BH134" s="165"/>
      <c r="BI134" s="165"/>
      <c r="BJ134" s="165"/>
      <c r="BK134" s="165"/>
      <c r="BL134" s="165"/>
      <c r="BM134" s="165"/>
      <c r="BN134" s="165"/>
      <c r="BO134" s="165"/>
      <c r="BP134" s="165"/>
      <c r="BQ134" s="165"/>
      <c r="BR134" s="165"/>
      <c r="BS134" s="165"/>
      <c r="BT134" s="165"/>
      <c r="BU134" s="165"/>
      <c r="BV134" s="165"/>
      <c r="BW134" s="165"/>
      <c r="BX134" s="165"/>
      <c r="BY134" s="165"/>
      <c r="BZ134" s="165"/>
      <c r="CA134" s="165"/>
      <c r="CB134" s="165"/>
      <c r="CC134" s="165"/>
      <c r="CD134" s="165"/>
      <c r="CE134" s="165"/>
      <c r="CF134" s="165"/>
      <c r="CG134" s="165"/>
      <c r="CH134" s="165"/>
      <c r="CI134" s="165"/>
      <c r="CJ134" s="165"/>
      <c r="CK134" s="165"/>
      <c r="CL134" s="165"/>
      <c r="CM134" s="165"/>
      <c r="CN134" s="165"/>
      <c r="CO134" s="165"/>
      <c r="CP134" s="165"/>
      <c r="CQ134" s="165"/>
      <c r="CR134" s="165"/>
      <c r="CS134" s="165"/>
      <c r="CT134" s="165"/>
      <c r="CU134" s="165"/>
      <c r="CV134" s="165"/>
      <c r="CW134" s="165"/>
      <c r="CX134" s="165"/>
      <c r="CY134" s="165"/>
      <c r="CZ134" s="165"/>
      <c r="DA134" s="165"/>
      <c r="DB134" s="165"/>
      <c r="DC134" s="165"/>
      <c r="DD134" s="165"/>
      <c r="DE134" s="165"/>
      <c r="DF134" s="165"/>
      <c r="DG134" s="165"/>
      <c r="DH134" s="165"/>
      <c r="DI134" s="165"/>
      <c r="DJ134" s="165"/>
      <c r="DK134" s="165"/>
      <c r="DL134" s="165"/>
      <c r="DM134" s="165"/>
      <c r="DN134" s="165"/>
      <c r="DO134" s="165"/>
      <c r="DP134" s="165"/>
      <c r="DQ134" s="165"/>
      <c r="DR134" s="165"/>
      <c r="DS134" s="165"/>
      <c r="DT134" s="165"/>
      <c r="DU134" s="165"/>
      <c r="DV134" s="165"/>
      <c r="DW134" s="165"/>
      <c r="DX134" s="165"/>
      <c r="DY134" s="165"/>
      <c r="DZ134" s="165"/>
      <c r="EA134" s="165"/>
      <c r="EB134" s="165"/>
      <c r="EC134" s="165"/>
      <c r="ED134" s="165"/>
      <c r="EE134" s="165"/>
      <c r="EF134" s="165"/>
      <c r="EG134" s="165"/>
      <c r="EH134" s="165"/>
      <c r="EI134" s="165"/>
      <c r="EJ134" s="165"/>
      <c r="EK134" s="165"/>
      <c r="EL134" s="165"/>
      <c r="EM134" s="165"/>
      <c r="EN134" s="165"/>
      <c r="EO134" s="165"/>
      <c r="EP134" s="165"/>
      <c r="EQ134" s="165"/>
      <c r="ER134" s="165"/>
      <c r="ES134" s="165"/>
      <c r="ET134" s="165"/>
      <c r="EU134" s="165"/>
      <c r="EV134" s="165"/>
      <c r="EW134" s="165"/>
      <c r="EX134" s="165"/>
      <c r="EY134" s="165"/>
      <c r="EZ134" s="165"/>
      <c r="FA134" s="165"/>
      <c r="FB134" s="165"/>
      <c r="FC134" s="165"/>
      <c r="FD134" s="165"/>
    </row>
    <row r="135" spans="1:160" s="165" customFormat="1" x14ac:dyDescent="0.25">
      <c r="A135" s="10" t="s">
        <v>207</v>
      </c>
      <c r="B135" s="162" t="s">
        <v>197</v>
      </c>
      <c r="C135" s="163"/>
      <c r="D135" s="168">
        <v>52131.59</v>
      </c>
      <c r="E135" s="40">
        <f t="shared" ref="E135:E140" si="96">C135+D135</f>
        <v>52131.59</v>
      </c>
      <c r="F135" s="168">
        <v>107702.18</v>
      </c>
      <c r="G135" s="40">
        <f t="shared" ref="G135:G140" si="97">E135+F135</f>
        <v>159833.76999999999</v>
      </c>
      <c r="H135" s="168">
        <f>92316.15+78027.68</f>
        <v>170343.83</v>
      </c>
      <c r="I135" s="40">
        <f t="shared" ref="I135:I140" si="98">G135+H135</f>
        <v>330177.59999999998</v>
      </c>
      <c r="J135" s="168">
        <f>21953.99+21361.58</f>
        <v>43315.570000000007</v>
      </c>
      <c r="K135" s="40">
        <f t="shared" ref="K135:K140" si="99">I135+J135</f>
        <v>373493.17</v>
      </c>
      <c r="L135" s="168">
        <f>45363.39+21361.58</f>
        <v>66724.97</v>
      </c>
      <c r="M135" s="40">
        <f t="shared" ref="M135:M140" si="100">K135+L135</f>
        <v>440218.14</v>
      </c>
      <c r="N135" s="163"/>
      <c r="O135" s="40">
        <f t="shared" ref="O135:O140" si="101">M135+N135</f>
        <v>440218.14</v>
      </c>
      <c r="P135" s="163"/>
      <c r="Q135" s="40">
        <f t="shared" ref="Q135:Q140" si="102">O135+P135</f>
        <v>440218.14</v>
      </c>
      <c r="R135" s="164"/>
      <c r="S135" s="35">
        <f t="shared" ref="S135:S140" si="103">Q135+R135</f>
        <v>440218.14</v>
      </c>
      <c r="T135" s="164"/>
      <c r="U135" s="35">
        <f t="shared" ref="U135:U140" si="104">S135+T135</f>
        <v>440218.14</v>
      </c>
      <c r="V135" s="164"/>
      <c r="W135" s="155">
        <f t="shared" ref="W135:W140" si="105">U135+V135</f>
        <v>440218.14</v>
      </c>
      <c r="X135" s="164"/>
      <c r="Y135" s="155">
        <f t="shared" ref="Y135:Y140" si="106">W135+X135</f>
        <v>440218.14</v>
      </c>
    </row>
    <row r="136" spans="1:160" s="165" customFormat="1" ht="0.75" customHeight="1" x14ac:dyDescent="0.25">
      <c r="A136" s="161" t="s">
        <v>90</v>
      </c>
      <c r="B136" s="162" t="s">
        <v>91</v>
      </c>
      <c r="C136" s="163"/>
      <c r="D136" s="163"/>
      <c r="E136" s="40">
        <f t="shared" si="96"/>
        <v>0</v>
      </c>
      <c r="F136" s="163"/>
      <c r="G136" s="40">
        <f t="shared" si="97"/>
        <v>0</v>
      </c>
      <c r="H136" s="163"/>
      <c r="I136" s="40">
        <f t="shared" si="98"/>
        <v>0</v>
      </c>
      <c r="J136" s="163"/>
      <c r="K136" s="40">
        <f t="shared" si="99"/>
        <v>0</v>
      </c>
      <c r="L136" s="168"/>
      <c r="M136" s="40">
        <f t="shared" si="100"/>
        <v>0</v>
      </c>
      <c r="N136" s="163"/>
      <c r="O136" s="40">
        <f t="shared" si="101"/>
        <v>0</v>
      </c>
      <c r="P136" s="163"/>
      <c r="Q136" s="40">
        <f>O136+P136</f>
        <v>0</v>
      </c>
      <c r="R136" s="164"/>
      <c r="S136" s="35">
        <f t="shared" si="103"/>
        <v>0</v>
      </c>
      <c r="T136" s="164"/>
      <c r="U136" s="35">
        <f t="shared" si="104"/>
        <v>0</v>
      </c>
      <c r="V136" s="164"/>
      <c r="W136" s="155">
        <f t="shared" si="105"/>
        <v>0</v>
      </c>
      <c r="X136" s="164"/>
      <c r="Y136" s="155">
        <f t="shared" si="106"/>
        <v>0</v>
      </c>
    </row>
    <row r="137" spans="1:160" s="165" customFormat="1" x14ac:dyDescent="0.25">
      <c r="A137" s="161" t="s">
        <v>209</v>
      </c>
      <c r="B137" s="162" t="s">
        <v>35</v>
      </c>
      <c r="C137" s="163"/>
      <c r="D137" s="163"/>
      <c r="E137" s="40"/>
      <c r="F137" s="163"/>
      <c r="G137" s="40"/>
      <c r="H137" s="163"/>
      <c r="I137" s="40"/>
      <c r="J137" s="168"/>
      <c r="K137" s="40">
        <f t="shared" si="99"/>
        <v>0</v>
      </c>
      <c r="L137" s="168">
        <v>24795</v>
      </c>
      <c r="M137" s="40">
        <f t="shared" si="100"/>
        <v>24795</v>
      </c>
      <c r="N137" s="163"/>
      <c r="O137" s="40">
        <f t="shared" si="101"/>
        <v>24795</v>
      </c>
      <c r="P137" s="163"/>
      <c r="Q137" s="40">
        <f>O137+P137</f>
        <v>24795</v>
      </c>
      <c r="R137" s="164"/>
      <c r="S137" s="35">
        <f t="shared" si="103"/>
        <v>24795</v>
      </c>
      <c r="T137" s="164"/>
      <c r="U137" s="35">
        <f t="shared" si="104"/>
        <v>24795</v>
      </c>
      <c r="V137" s="164"/>
      <c r="W137" s="155">
        <f t="shared" si="105"/>
        <v>24795</v>
      </c>
      <c r="X137" s="164"/>
      <c r="Y137" s="155">
        <f t="shared" si="106"/>
        <v>24795</v>
      </c>
    </row>
    <row r="138" spans="1:160" s="165" customFormat="1" x14ac:dyDescent="0.25">
      <c r="A138" s="161" t="s">
        <v>206</v>
      </c>
      <c r="B138" s="162" t="s">
        <v>87</v>
      </c>
      <c r="C138" s="163"/>
      <c r="D138" s="163"/>
      <c r="E138" s="40"/>
      <c r="F138" s="163"/>
      <c r="G138" s="40"/>
      <c r="H138" s="163"/>
      <c r="I138" s="40"/>
      <c r="J138" s="168">
        <v>17272.240000000002</v>
      </c>
      <c r="K138" s="40">
        <f>I138+J138</f>
        <v>17272.240000000002</v>
      </c>
      <c r="L138" s="168"/>
      <c r="M138" s="40">
        <f t="shared" si="100"/>
        <v>17272.240000000002</v>
      </c>
      <c r="N138" s="163"/>
      <c r="O138" s="40">
        <f t="shared" si="101"/>
        <v>17272.240000000002</v>
      </c>
      <c r="P138" s="163"/>
      <c r="Q138" s="40">
        <f>O138+P138</f>
        <v>17272.240000000002</v>
      </c>
      <c r="R138" s="164"/>
      <c r="S138" s="35">
        <f t="shared" si="103"/>
        <v>17272.240000000002</v>
      </c>
      <c r="T138" s="164"/>
      <c r="U138" s="35">
        <f t="shared" si="104"/>
        <v>17272.240000000002</v>
      </c>
      <c r="V138" s="164"/>
      <c r="W138" s="155">
        <f t="shared" si="105"/>
        <v>17272.240000000002</v>
      </c>
      <c r="X138" s="164"/>
      <c r="Y138" s="155">
        <f t="shared" si="106"/>
        <v>17272.240000000002</v>
      </c>
    </row>
    <row r="139" spans="1:160" s="165" customFormat="1" x14ac:dyDescent="0.25">
      <c r="A139" s="161" t="s">
        <v>208</v>
      </c>
      <c r="B139" s="162" t="s">
        <v>87</v>
      </c>
      <c r="C139" s="163"/>
      <c r="D139" s="163"/>
      <c r="E139" s="40"/>
      <c r="F139" s="163"/>
      <c r="G139" s="40"/>
      <c r="H139" s="163"/>
      <c r="I139" s="40"/>
      <c r="J139" s="168"/>
      <c r="K139" s="40"/>
      <c r="L139" s="168">
        <v>15968.51</v>
      </c>
      <c r="M139" s="40">
        <f t="shared" si="100"/>
        <v>15968.51</v>
      </c>
      <c r="N139" s="163"/>
      <c r="O139" s="40">
        <f t="shared" si="101"/>
        <v>15968.51</v>
      </c>
      <c r="P139" s="163"/>
      <c r="Q139" s="40">
        <f>O139+P139</f>
        <v>15968.51</v>
      </c>
      <c r="R139" s="164"/>
      <c r="S139" s="35"/>
      <c r="T139" s="164"/>
      <c r="U139" s="35"/>
      <c r="V139" s="164"/>
      <c r="W139" s="155"/>
      <c r="X139" s="164"/>
      <c r="Y139" s="155"/>
    </row>
    <row r="140" spans="1:160" s="3" customFormat="1" ht="18.75" customHeight="1" x14ac:dyDescent="0.25">
      <c r="A140" s="153" t="s">
        <v>126</v>
      </c>
      <c r="B140" s="154">
        <v>223</v>
      </c>
      <c r="C140" s="155"/>
      <c r="D140" s="155"/>
      <c r="E140" s="40">
        <f t="shared" si="96"/>
        <v>0</v>
      </c>
      <c r="F140" s="155">
        <v>35387.86</v>
      </c>
      <c r="G140" s="40">
        <f t="shared" si="97"/>
        <v>35387.86</v>
      </c>
      <c r="H140" s="155">
        <v>35507.78</v>
      </c>
      <c r="I140" s="40">
        <f t="shared" si="98"/>
        <v>70895.64</v>
      </c>
      <c r="J140" s="155"/>
      <c r="K140" s="40">
        <f t="shared" si="99"/>
        <v>70895.64</v>
      </c>
      <c r="L140" s="40"/>
      <c r="M140" s="40">
        <f t="shared" si="100"/>
        <v>70895.64</v>
      </c>
      <c r="N140" s="155"/>
      <c r="O140" s="40">
        <f t="shared" si="101"/>
        <v>70895.64</v>
      </c>
      <c r="P140" s="155"/>
      <c r="Q140" s="40">
        <f t="shared" si="102"/>
        <v>70895.64</v>
      </c>
      <c r="R140" s="155"/>
      <c r="S140" s="35">
        <f t="shared" si="103"/>
        <v>70895.64</v>
      </c>
      <c r="T140" s="155"/>
      <c r="U140" s="35">
        <f t="shared" si="104"/>
        <v>70895.64</v>
      </c>
      <c r="V140" s="155"/>
      <c r="W140" s="155">
        <f t="shared" si="105"/>
        <v>70895.64</v>
      </c>
      <c r="X140" s="155"/>
      <c r="Y140" s="155">
        <f t="shared" si="106"/>
        <v>70895.64</v>
      </c>
    </row>
    <row r="141" spans="1:160" ht="0.75" customHeight="1" x14ac:dyDescent="0.25">
      <c r="A141" s="95" t="s">
        <v>1</v>
      </c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7"/>
    </row>
    <row r="142" spans="1:160" hidden="1" x14ac:dyDescent="0.25">
      <c r="A142" s="274"/>
      <c r="B142" s="275"/>
      <c r="C142" s="98">
        <f>C143</f>
        <v>0</v>
      </c>
      <c r="D142" s="98">
        <f t="shared" ref="D142:Y142" si="107">D143</f>
        <v>0</v>
      </c>
      <c r="E142" s="98">
        <f t="shared" si="107"/>
        <v>0</v>
      </c>
      <c r="F142" s="98">
        <f t="shared" si="107"/>
        <v>0</v>
      </c>
      <c r="G142" s="98">
        <f t="shared" si="107"/>
        <v>0</v>
      </c>
      <c r="H142" s="98">
        <f t="shared" si="107"/>
        <v>0</v>
      </c>
      <c r="I142" s="98">
        <f t="shared" si="107"/>
        <v>0</v>
      </c>
      <c r="J142" s="98">
        <f t="shared" si="107"/>
        <v>0</v>
      </c>
      <c r="K142" s="98">
        <f t="shared" si="107"/>
        <v>0</v>
      </c>
      <c r="L142" s="98">
        <f t="shared" si="107"/>
        <v>0</v>
      </c>
      <c r="M142" s="98">
        <f t="shared" si="107"/>
        <v>0</v>
      </c>
      <c r="N142" s="98">
        <f t="shared" si="107"/>
        <v>0</v>
      </c>
      <c r="O142" s="98">
        <f t="shared" si="107"/>
        <v>0</v>
      </c>
      <c r="P142" s="98">
        <f t="shared" si="107"/>
        <v>0</v>
      </c>
      <c r="Q142" s="98">
        <f t="shared" si="107"/>
        <v>0</v>
      </c>
      <c r="R142" s="98">
        <f t="shared" si="107"/>
        <v>0</v>
      </c>
      <c r="S142" s="98">
        <f t="shared" si="107"/>
        <v>0</v>
      </c>
      <c r="T142" s="98">
        <f t="shared" si="107"/>
        <v>0</v>
      </c>
      <c r="U142" s="98">
        <f t="shared" si="107"/>
        <v>0</v>
      </c>
      <c r="V142" s="98">
        <f t="shared" si="107"/>
        <v>0</v>
      </c>
      <c r="W142" s="98">
        <f t="shared" si="107"/>
        <v>0</v>
      </c>
      <c r="X142" s="98">
        <f t="shared" si="107"/>
        <v>0</v>
      </c>
      <c r="Y142" s="98">
        <f t="shared" si="107"/>
        <v>0</v>
      </c>
    </row>
    <row r="143" spans="1:160" hidden="1" x14ac:dyDescent="0.25">
      <c r="A143" s="94"/>
      <c r="B143" s="10"/>
      <c r="C143" s="32"/>
      <c r="D143" s="32"/>
      <c r="E143" s="32">
        <f>C143+D143</f>
        <v>0</v>
      </c>
      <c r="F143" s="32"/>
      <c r="G143" s="32">
        <f>E143+F143</f>
        <v>0</v>
      </c>
      <c r="H143" s="32"/>
      <c r="I143" s="32">
        <f>G143+H143</f>
        <v>0</v>
      </c>
      <c r="J143" s="32"/>
      <c r="K143" s="32">
        <f>I143+J143</f>
        <v>0</v>
      </c>
      <c r="L143" s="32"/>
      <c r="M143" s="32">
        <f>K143+L143</f>
        <v>0</v>
      </c>
      <c r="N143" s="32"/>
      <c r="O143" s="32">
        <f>M143+N143</f>
        <v>0</v>
      </c>
      <c r="P143" s="32"/>
      <c r="Q143" s="32">
        <f>O143+P143</f>
        <v>0</v>
      </c>
      <c r="R143" s="32"/>
      <c r="S143" s="32">
        <f>Q143+R143</f>
        <v>0</v>
      </c>
      <c r="T143" s="32"/>
      <c r="U143" s="32">
        <f>S143+T143</f>
        <v>0</v>
      </c>
      <c r="V143" s="32"/>
      <c r="W143" s="32">
        <f>U143+V143</f>
        <v>0</v>
      </c>
      <c r="X143" s="32"/>
      <c r="Y143" s="32">
        <f>W143+X143</f>
        <v>0</v>
      </c>
    </row>
    <row r="144" spans="1:160" x14ac:dyDescent="0.25">
      <c r="A144" s="188" t="s">
        <v>1</v>
      </c>
      <c r="B144" s="191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251">
        <f>Y145+Y152</f>
        <v>154498.72</v>
      </c>
    </row>
    <row r="145" spans="1:25" x14ac:dyDescent="0.25">
      <c r="A145" s="193" t="s">
        <v>119</v>
      </c>
      <c r="B145" s="194"/>
      <c r="C145" s="192">
        <f>SUM(C146:C150)</f>
        <v>8000</v>
      </c>
      <c r="D145" s="192">
        <f t="shared" ref="D145:V145" si="108">SUM(D146:D150)</f>
        <v>23484.06</v>
      </c>
      <c r="E145" s="192">
        <f t="shared" si="108"/>
        <v>31484.06</v>
      </c>
      <c r="F145" s="192">
        <f t="shared" si="108"/>
        <v>25468.18</v>
      </c>
      <c r="G145" s="192">
        <f t="shared" si="108"/>
        <v>56952.24</v>
      </c>
      <c r="H145" s="192">
        <f t="shared" si="108"/>
        <v>20436.46</v>
      </c>
      <c r="I145" s="192">
        <f t="shared" si="108"/>
        <v>77388.7</v>
      </c>
      <c r="J145" s="192">
        <f t="shared" si="108"/>
        <v>23453.89</v>
      </c>
      <c r="K145" s="192">
        <f t="shared" si="108"/>
        <v>100842.59</v>
      </c>
      <c r="L145" s="192">
        <f t="shared" si="108"/>
        <v>23484.06</v>
      </c>
      <c r="M145" s="192">
        <f t="shared" si="108"/>
        <v>124326.65</v>
      </c>
      <c r="N145" s="192">
        <f t="shared" si="108"/>
        <v>27317.070000000003</v>
      </c>
      <c r="O145" s="192">
        <f>SUM(O146:O150)</f>
        <v>151643.72</v>
      </c>
      <c r="P145" s="192">
        <f t="shared" si="108"/>
        <v>0</v>
      </c>
      <c r="Q145" s="192">
        <f t="shared" si="108"/>
        <v>151498.72</v>
      </c>
      <c r="R145" s="192">
        <f t="shared" si="108"/>
        <v>0</v>
      </c>
      <c r="S145" s="192">
        <f t="shared" si="108"/>
        <v>151498.72</v>
      </c>
      <c r="T145" s="192">
        <f>SUM(T146:T150)</f>
        <v>0</v>
      </c>
      <c r="U145" s="192">
        <f>SUM(U146:U150)</f>
        <v>151498.72</v>
      </c>
      <c r="V145" s="192">
        <f t="shared" si="108"/>
        <v>0</v>
      </c>
      <c r="W145" s="192">
        <f>W146+W147+W149+W150</f>
        <v>151498.72</v>
      </c>
      <c r="X145" s="192">
        <f>SUM(X146:X152)</f>
        <v>0</v>
      </c>
      <c r="Y145" s="192">
        <f>SUM(Y146:Y150)</f>
        <v>151498.72</v>
      </c>
    </row>
    <row r="146" spans="1:25" x14ac:dyDescent="0.25">
      <c r="A146" s="10" t="s">
        <v>17</v>
      </c>
      <c r="B146" s="10">
        <v>211</v>
      </c>
      <c r="C146" s="32">
        <v>8000</v>
      </c>
      <c r="D146" s="32">
        <f>2281+7767+8000</f>
        <v>18048</v>
      </c>
      <c r="E146" s="32">
        <f>D146+C146</f>
        <v>26048</v>
      </c>
      <c r="F146" s="32">
        <f>7767+2281+8000</f>
        <v>18048</v>
      </c>
      <c r="G146" s="32">
        <f>E146+F146</f>
        <v>44096</v>
      </c>
      <c r="H146" s="40">
        <f>8063.88+8000</f>
        <v>16063.880000000001</v>
      </c>
      <c r="I146" s="32">
        <f>G146+H146</f>
        <v>60159.880000000005</v>
      </c>
      <c r="J146" s="32">
        <f>8000+10048</f>
        <v>18048</v>
      </c>
      <c r="K146" s="32">
        <f>I146+J146</f>
        <v>78207.88</v>
      </c>
      <c r="L146" s="32">
        <f>10048+8000</f>
        <v>18048</v>
      </c>
      <c r="M146" s="35">
        <f>K146+L146</f>
        <v>96255.88</v>
      </c>
      <c r="N146" s="32">
        <f>10359.01+1474+10048</f>
        <v>21881.010000000002</v>
      </c>
      <c r="O146" s="32">
        <f>M146+N146</f>
        <v>118136.89000000001</v>
      </c>
      <c r="P146" s="32"/>
      <c r="Q146" s="32">
        <f>O146+P146</f>
        <v>118136.89000000001</v>
      </c>
      <c r="R146" s="32"/>
      <c r="S146" s="32">
        <f>Q146+R146</f>
        <v>118136.89000000001</v>
      </c>
      <c r="T146" s="32"/>
      <c r="U146" s="32">
        <f>S146+T146</f>
        <v>118136.89000000001</v>
      </c>
      <c r="V146" s="32"/>
      <c r="W146" s="32">
        <f>U146+V146</f>
        <v>118136.89000000001</v>
      </c>
      <c r="X146" s="32"/>
      <c r="Y146" s="32">
        <f>W146+X146</f>
        <v>118136.89000000001</v>
      </c>
    </row>
    <row r="147" spans="1:25" x14ac:dyDescent="0.25">
      <c r="A147" s="10" t="s">
        <v>116</v>
      </c>
      <c r="B147" s="10">
        <v>266</v>
      </c>
      <c r="C147" s="32"/>
      <c r="D147" s="32"/>
      <c r="E147" s="32">
        <f t="shared" ref="E147:E150" si="109">D147+C147</f>
        <v>0</v>
      </c>
      <c r="F147" s="32">
        <f>1343.09</f>
        <v>1343.09</v>
      </c>
      <c r="G147" s="32">
        <f t="shared" ref="G147:G150" si="110">E147+F147</f>
        <v>1343.09</v>
      </c>
      <c r="H147" s="40"/>
      <c r="I147" s="32">
        <f t="shared" ref="I147:I150" si="111">G147+H147</f>
        <v>1343.09</v>
      </c>
      <c r="J147" s="32"/>
      <c r="K147" s="32">
        <f t="shared" ref="K147:K150" si="112">I147+J147</f>
        <v>1343.09</v>
      </c>
      <c r="L147" s="32"/>
      <c r="M147" s="35">
        <f t="shared" ref="M147:M150" si="113">K147+L147</f>
        <v>1343.09</v>
      </c>
      <c r="N147" s="32"/>
      <c r="O147" s="32">
        <f t="shared" ref="O147:O150" si="114">M147+N147</f>
        <v>1343.09</v>
      </c>
      <c r="P147" s="32"/>
      <c r="Q147" s="32">
        <f t="shared" ref="Q147:Q150" si="115">O147+P147</f>
        <v>1343.09</v>
      </c>
      <c r="R147" s="32"/>
      <c r="S147" s="32">
        <f t="shared" ref="S147:S150" si="116">Q147+R147</f>
        <v>1343.09</v>
      </c>
      <c r="T147" s="32"/>
      <c r="U147" s="32">
        <f t="shared" ref="U147:U150" si="117">S147+T147</f>
        <v>1343.09</v>
      </c>
      <c r="V147" s="32"/>
      <c r="W147" s="32">
        <f t="shared" ref="W147:W150" si="118">U147+V147</f>
        <v>1343.09</v>
      </c>
      <c r="X147" s="32"/>
      <c r="Y147" s="32">
        <f t="shared" ref="Y147:Y150" si="119">W147+X147</f>
        <v>1343.09</v>
      </c>
    </row>
    <row r="148" spans="1:25" x14ac:dyDescent="0.25">
      <c r="A148" s="10" t="s">
        <v>203</v>
      </c>
      <c r="B148" s="10">
        <v>266</v>
      </c>
      <c r="C148" s="32"/>
      <c r="D148" s="32"/>
      <c r="E148" s="32"/>
      <c r="F148" s="32">
        <v>145</v>
      </c>
      <c r="G148" s="32">
        <f>E148+F148</f>
        <v>145</v>
      </c>
      <c r="H148" s="40"/>
      <c r="I148" s="32">
        <f t="shared" si="111"/>
        <v>145</v>
      </c>
      <c r="J148" s="32"/>
      <c r="K148" s="32">
        <f t="shared" si="112"/>
        <v>145</v>
      </c>
      <c r="L148" s="32"/>
      <c r="M148" s="35">
        <f t="shared" si="113"/>
        <v>145</v>
      </c>
      <c r="N148" s="32"/>
      <c r="O148" s="32">
        <f t="shared" si="114"/>
        <v>145</v>
      </c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x14ac:dyDescent="0.25">
      <c r="A149" s="10" t="s">
        <v>117</v>
      </c>
      <c r="B149" s="10">
        <v>213</v>
      </c>
      <c r="C149" s="32"/>
      <c r="D149" s="32"/>
      <c r="E149" s="32">
        <f t="shared" si="109"/>
        <v>0</v>
      </c>
      <c r="F149" s="32">
        <f>448.03+48</f>
        <v>496.03</v>
      </c>
      <c r="G149" s="32">
        <f t="shared" si="110"/>
        <v>496.03</v>
      </c>
      <c r="H149" s="40"/>
      <c r="I149" s="32">
        <f t="shared" si="111"/>
        <v>496.03</v>
      </c>
      <c r="J149" s="32"/>
      <c r="K149" s="32">
        <f t="shared" si="112"/>
        <v>496.03</v>
      </c>
      <c r="L149" s="32"/>
      <c r="M149" s="35">
        <f t="shared" si="113"/>
        <v>496.03</v>
      </c>
      <c r="N149" s="32"/>
      <c r="O149" s="32">
        <f t="shared" si="114"/>
        <v>496.03</v>
      </c>
      <c r="P149" s="32"/>
      <c r="Q149" s="32">
        <f t="shared" si="115"/>
        <v>496.03</v>
      </c>
      <c r="R149" s="32"/>
      <c r="S149" s="32">
        <f t="shared" si="116"/>
        <v>496.03</v>
      </c>
      <c r="T149" s="32"/>
      <c r="U149" s="32">
        <f t="shared" si="117"/>
        <v>496.03</v>
      </c>
      <c r="V149" s="32"/>
      <c r="W149" s="32">
        <f t="shared" si="118"/>
        <v>496.03</v>
      </c>
      <c r="X149" s="32"/>
      <c r="Y149" s="32">
        <f t="shared" si="119"/>
        <v>496.03</v>
      </c>
    </row>
    <row r="150" spans="1:25" x14ac:dyDescent="0.25">
      <c r="A150" s="10" t="s">
        <v>19</v>
      </c>
      <c r="B150" s="10">
        <v>213</v>
      </c>
      <c r="C150" s="32"/>
      <c r="D150" s="32">
        <f>3970.56+920.45+523.39+21.66</f>
        <v>5436.06</v>
      </c>
      <c r="E150" s="32">
        <f t="shared" si="109"/>
        <v>5436.06</v>
      </c>
      <c r="F150" s="32">
        <v>5436.06</v>
      </c>
      <c r="G150" s="32">
        <f t="shared" si="110"/>
        <v>10872.12</v>
      </c>
      <c r="H150" s="40">
        <v>4372.58</v>
      </c>
      <c r="I150" s="32">
        <f t="shared" si="111"/>
        <v>15244.7</v>
      </c>
      <c r="J150" s="32">
        <v>5405.89</v>
      </c>
      <c r="K150" s="32">
        <f t="shared" si="112"/>
        <v>20650.59</v>
      </c>
      <c r="L150" s="32">
        <v>5436.06</v>
      </c>
      <c r="M150" s="35">
        <f t="shared" si="113"/>
        <v>26086.65</v>
      </c>
      <c r="N150" s="32">
        <v>5436.06</v>
      </c>
      <c r="O150" s="32">
        <f t="shared" si="114"/>
        <v>31522.710000000003</v>
      </c>
      <c r="P150" s="32"/>
      <c r="Q150" s="32">
        <f t="shared" si="115"/>
        <v>31522.710000000003</v>
      </c>
      <c r="R150" s="32"/>
      <c r="S150" s="32">
        <f t="shared" si="116"/>
        <v>31522.710000000003</v>
      </c>
      <c r="T150" s="32"/>
      <c r="U150" s="32">
        <f t="shared" si="117"/>
        <v>31522.710000000003</v>
      </c>
      <c r="V150" s="32"/>
      <c r="W150" s="32">
        <f t="shared" si="118"/>
        <v>31522.710000000003</v>
      </c>
      <c r="X150" s="32"/>
      <c r="Y150" s="32">
        <f t="shared" si="119"/>
        <v>31522.710000000003</v>
      </c>
    </row>
    <row r="151" spans="1:25" x14ac:dyDescent="0.25">
      <c r="A151" s="44" t="s">
        <v>1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6"/>
    </row>
    <row r="152" spans="1:25" x14ac:dyDescent="0.25">
      <c r="A152" s="12" t="s">
        <v>89</v>
      </c>
      <c r="B152" s="13"/>
      <c r="C152" s="33">
        <f>C154+C163+C158+C161</f>
        <v>0</v>
      </c>
      <c r="D152" s="33">
        <f t="shared" ref="D152:V152" si="120">D153+D154+D163+D158</f>
        <v>0</v>
      </c>
      <c r="E152" s="33">
        <f t="shared" si="120"/>
        <v>0</v>
      </c>
      <c r="F152" s="33">
        <f t="shared" si="120"/>
        <v>0</v>
      </c>
      <c r="G152" s="33">
        <f t="shared" si="120"/>
        <v>0</v>
      </c>
      <c r="H152" s="33">
        <f t="shared" si="120"/>
        <v>0</v>
      </c>
      <c r="I152" s="33">
        <f t="shared" si="120"/>
        <v>0</v>
      </c>
      <c r="J152" s="33">
        <f t="shared" si="120"/>
        <v>3000</v>
      </c>
      <c r="K152" s="33">
        <f t="shared" si="120"/>
        <v>3000</v>
      </c>
      <c r="L152" s="33">
        <f t="shared" si="120"/>
        <v>0</v>
      </c>
      <c r="M152" s="33">
        <f t="shared" si="120"/>
        <v>3000</v>
      </c>
      <c r="N152" s="33">
        <f t="shared" si="120"/>
        <v>0</v>
      </c>
      <c r="O152" s="33">
        <f t="shared" si="120"/>
        <v>3000</v>
      </c>
      <c r="P152" s="33">
        <f t="shared" si="120"/>
        <v>0</v>
      </c>
      <c r="Q152" s="33">
        <f t="shared" si="120"/>
        <v>3000</v>
      </c>
      <c r="R152" s="33">
        <f t="shared" si="120"/>
        <v>0</v>
      </c>
      <c r="S152" s="33">
        <f t="shared" si="120"/>
        <v>3000</v>
      </c>
      <c r="T152" s="33">
        <f>T153+T154+T163+T158</f>
        <v>0</v>
      </c>
      <c r="U152" s="33">
        <f t="shared" si="120"/>
        <v>3000</v>
      </c>
      <c r="V152" s="33">
        <f t="shared" si="120"/>
        <v>0</v>
      </c>
      <c r="W152" s="33">
        <f>W153+W154+W163+W158</f>
        <v>3000</v>
      </c>
      <c r="X152" s="33">
        <f>X153+X154+X163+X158+X161</f>
        <v>0</v>
      </c>
      <c r="Y152" s="33">
        <f>Y153+Y154+Y163+Y158+Y161</f>
        <v>3000</v>
      </c>
    </row>
    <row r="153" spans="1:25" x14ac:dyDescent="0.25">
      <c r="A153" s="15" t="s">
        <v>53</v>
      </c>
      <c r="B153" s="15">
        <v>221</v>
      </c>
      <c r="C153" s="39"/>
      <c r="D153" s="39"/>
      <c r="E153" s="35">
        <f>C153+D153</f>
        <v>0</v>
      </c>
      <c r="F153" s="39"/>
      <c r="G153" s="35">
        <f>E153+F153</f>
        <v>0</v>
      </c>
      <c r="H153" s="35"/>
      <c r="I153" s="35">
        <f>G153+H153</f>
        <v>0</v>
      </c>
      <c r="J153" s="35">
        <v>3000</v>
      </c>
      <c r="K153" s="35">
        <f>I153+J153</f>
        <v>3000</v>
      </c>
      <c r="L153" s="35"/>
      <c r="M153" s="35">
        <f>K153+L153</f>
        <v>3000</v>
      </c>
      <c r="N153" s="39"/>
      <c r="O153" s="35">
        <f>M153+N153</f>
        <v>3000</v>
      </c>
      <c r="P153" s="39"/>
      <c r="Q153" s="35">
        <f>O153+P153</f>
        <v>3000</v>
      </c>
      <c r="R153" s="35"/>
      <c r="S153" s="35">
        <f>Q153+R153</f>
        <v>3000</v>
      </c>
      <c r="T153" s="35"/>
      <c r="U153" s="35">
        <f>S153+T153</f>
        <v>3000</v>
      </c>
      <c r="V153" s="35"/>
      <c r="W153" s="35">
        <f>U153+V153</f>
        <v>3000</v>
      </c>
      <c r="X153" s="39"/>
      <c r="Y153" s="35">
        <f>W153+X153</f>
        <v>3000</v>
      </c>
    </row>
    <row r="154" spans="1:25" ht="0.75" customHeight="1" x14ac:dyDescent="0.25">
      <c r="A154" s="61" t="s">
        <v>29</v>
      </c>
      <c r="B154" s="62"/>
      <c r="C154" s="33">
        <f>SUM(C155:C157)</f>
        <v>0</v>
      </c>
      <c r="D154" s="33">
        <f t="shared" ref="D154:Y154" si="121">SUM(D155:D157)</f>
        <v>0</v>
      </c>
      <c r="E154" s="33">
        <f t="shared" si="121"/>
        <v>0</v>
      </c>
      <c r="F154" s="33">
        <f t="shared" si="121"/>
        <v>0</v>
      </c>
      <c r="G154" s="33">
        <f t="shared" si="121"/>
        <v>0</v>
      </c>
      <c r="H154" s="33">
        <f t="shared" si="121"/>
        <v>0</v>
      </c>
      <c r="I154" s="33">
        <f t="shared" si="121"/>
        <v>0</v>
      </c>
      <c r="J154" s="33">
        <f t="shared" si="121"/>
        <v>0</v>
      </c>
      <c r="K154" s="33">
        <f t="shared" si="121"/>
        <v>0</v>
      </c>
      <c r="L154" s="33">
        <f t="shared" si="121"/>
        <v>0</v>
      </c>
      <c r="M154" s="33">
        <f t="shared" si="121"/>
        <v>0</v>
      </c>
      <c r="N154" s="33">
        <f t="shared" si="121"/>
        <v>0</v>
      </c>
      <c r="O154" s="33">
        <f t="shared" si="121"/>
        <v>0</v>
      </c>
      <c r="P154" s="33">
        <f t="shared" si="121"/>
        <v>0</v>
      </c>
      <c r="Q154" s="33">
        <f t="shared" si="121"/>
        <v>0</v>
      </c>
      <c r="R154" s="33">
        <f t="shared" si="121"/>
        <v>0</v>
      </c>
      <c r="S154" s="33">
        <f t="shared" si="121"/>
        <v>0</v>
      </c>
      <c r="T154" s="33">
        <f t="shared" si="121"/>
        <v>0</v>
      </c>
      <c r="U154" s="33">
        <f t="shared" si="121"/>
        <v>0</v>
      </c>
      <c r="V154" s="33">
        <f t="shared" si="121"/>
        <v>0</v>
      </c>
      <c r="W154" s="33">
        <f t="shared" si="121"/>
        <v>0</v>
      </c>
      <c r="X154" s="33">
        <f t="shared" si="121"/>
        <v>0</v>
      </c>
      <c r="Y154" s="33">
        <f t="shared" si="121"/>
        <v>0</v>
      </c>
    </row>
    <row r="155" spans="1:25" hidden="1" x14ac:dyDescent="0.25">
      <c r="A155" s="15" t="s">
        <v>37</v>
      </c>
      <c r="B155" s="15">
        <v>223</v>
      </c>
      <c r="C155" s="39"/>
      <c r="D155" s="39"/>
      <c r="E155" s="35">
        <f>C155+D155</f>
        <v>0</v>
      </c>
      <c r="F155" s="39"/>
      <c r="G155" s="35">
        <f>E155+F155</f>
        <v>0</v>
      </c>
      <c r="H155" s="35"/>
      <c r="I155" s="35">
        <f>G155+H155</f>
        <v>0</v>
      </c>
      <c r="J155" s="39"/>
      <c r="K155" s="35">
        <f>I155+J155</f>
        <v>0</v>
      </c>
      <c r="L155" s="35"/>
      <c r="M155" s="35">
        <f>K155+L155</f>
        <v>0</v>
      </c>
      <c r="N155" s="39"/>
      <c r="O155" s="35">
        <f>M155+N155</f>
        <v>0</v>
      </c>
      <c r="P155" s="39"/>
      <c r="Q155" s="35">
        <f>O155+P155</f>
        <v>0</v>
      </c>
      <c r="R155" s="39"/>
      <c r="S155" s="35">
        <f>Q155+R155</f>
        <v>0</v>
      </c>
      <c r="T155" s="39"/>
      <c r="U155" s="35">
        <f>S155+T155</f>
        <v>0</v>
      </c>
      <c r="V155" s="35"/>
      <c r="W155" s="35">
        <f>U155+V155</f>
        <v>0</v>
      </c>
      <c r="X155" s="39"/>
      <c r="Y155" s="35">
        <f>W155+X155</f>
        <v>0</v>
      </c>
    </row>
    <row r="156" spans="1:25" hidden="1" x14ac:dyDescent="0.25">
      <c r="A156" s="10" t="s">
        <v>36</v>
      </c>
      <c r="B156" s="10">
        <v>223</v>
      </c>
      <c r="C156" s="32"/>
      <c r="D156" s="32"/>
      <c r="E156" s="35">
        <f>C156+D156</f>
        <v>0</v>
      </c>
      <c r="F156" s="32"/>
      <c r="G156" s="35">
        <f>E156+F156</f>
        <v>0</v>
      </c>
      <c r="H156" s="32"/>
      <c r="I156" s="35">
        <f>G156+H156</f>
        <v>0</v>
      </c>
      <c r="J156" s="32"/>
      <c r="K156" s="35">
        <f>I156+J156</f>
        <v>0</v>
      </c>
      <c r="L156" s="32"/>
      <c r="M156" s="35">
        <f>K156+L156</f>
        <v>0</v>
      </c>
      <c r="N156" s="32"/>
      <c r="O156" s="35">
        <f>M156+N156</f>
        <v>0</v>
      </c>
      <c r="P156" s="32"/>
      <c r="Q156" s="35">
        <f>O156+P156</f>
        <v>0</v>
      </c>
      <c r="R156" s="32"/>
      <c r="S156" s="35">
        <f>Q156+R156</f>
        <v>0</v>
      </c>
      <c r="T156" s="32"/>
      <c r="U156" s="35">
        <f>S156+T156</f>
        <v>0</v>
      </c>
      <c r="V156" s="32"/>
      <c r="W156" s="35">
        <f>U156+V156</f>
        <v>0</v>
      </c>
      <c r="X156" s="32"/>
      <c r="Y156" s="35">
        <f>W156+X156</f>
        <v>0</v>
      </c>
    </row>
    <row r="157" spans="1:25" hidden="1" x14ac:dyDescent="0.25">
      <c r="A157" s="21" t="s">
        <v>22</v>
      </c>
      <c r="B157" s="21">
        <v>223</v>
      </c>
      <c r="C157" s="40"/>
      <c r="D157" s="40"/>
      <c r="E157" s="35">
        <f>C157+D157</f>
        <v>0</v>
      </c>
      <c r="F157" s="40"/>
      <c r="G157" s="35">
        <f>E157+F157</f>
        <v>0</v>
      </c>
      <c r="H157" s="40"/>
      <c r="I157" s="35">
        <f>G157+H157</f>
        <v>0</v>
      </c>
      <c r="J157" s="40"/>
      <c r="K157" s="35">
        <f>I157+J157</f>
        <v>0</v>
      </c>
      <c r="L157" s="40"/>
      <c r="M157" s="35">
        <f>K157+L157</f>
        <v>0</v>
      </c>
      <c r="N157" s="40"/>
      <c r="O157" s="35">
        <f>M157+N157</f>
        <v>0</v>
      </c>
      <c r="P157" s="40"/>
      <c r="Q157" s="35">
        <f>O157+P157</f>
        <v>0</v>
      </c>
      <c r="R157" s="40"/>
      <c r="S157" s="35">
        <f>Q157+R157</f>
        <v>0</v>
      </c>
      <c r="T157" s="40"/>
      <c r="U157" s="35">
        <f>S157+T157</f>
        <v>0</v>
      </c>
      <c r="V157" s="40"/>
      <c r="W157" s="35">
        <f>U157+V157</f>
        <v>0</v>
      </c>
      <c r="X157" s="40"/>
      <c r="Y157" s="35">
        <f>W157+X157</f>
        <v>0</v>
      </c>
    </row>
    <row r="158" spans="1:25" hidden="1" x14ac:dyDescent="0.25">
      <c r="A158" s="61" t="s">
        <v>31</v>
      </c>
      <c r="B158" s="62"/>
      <c r="C158" s="33">
        <f>C160</f>
        <v>0</v>
      </c>
      <c r="D158" s="33">
        <f t="shared" ref="D158:Q158" si="122">D160</f>
        <v>0</v>
      </c>
      <c r="E158" s="33">
        <f t="shared" si="122"/>
        <v>0</v>
      </c>
      <c r="F158" s="33">
        <f t="shared" si="122"/>
        <v>0</v>
      </c>
      <c r="G158" s="33">
        <f t="shared" si="122"/>
        <v>0</v>
      </c>
      <c r="H158" s="33">
        <f t="shared" si="122"/>
        <v>0</v>
      </c>
      <c r="I158" s="33">
        <f t="shared" si="122"/>
        <v>0</v>
      </c>
      <c r="J158" s="33">
        <f t="shared" si="122"/>
        <v>0</v>
      </c>
      <c r="K158" s="33">
        <f t="shared" si="122"/>
        <v>0</v>
      </c>
      <c r="L158" s="33">
        <f t="shared" si="122"/>
        <v>0</v>
      </c>
      <c r="M158" s="33">
        <f t="shared" si="122"/>
        <v>0</v>
      </c>
      <c r="N158" s="33">
        <f t="shared" si="122"/>
        <v>0</v>
      </c>
      <c r="O158" s="33">
        <f t="shared" si="122"/>
        <v>0</v>
      </c>
      <c r="P158" s="33">
        <f t="shared" si="122"/>
        <v>0</v>
      </c>
      <c r="Q158" s="33">
        <f t="shared" si="122"/>
        <v>0</v>
      </c>
      <c r="R158" s="33">
        <f t="shared" ref="R158:Y158" si="123">R160+R159</f>
        <v>0</v>
      </c>
      <c r="S158" s="33">
        <f t="shared" si="123"/>
        <v>0</v>
      </c>
      <c r="T158" s="33">
        <f t="shared" si="123"/>
        <v>0</v>
      </c>
      <c r="U158" s="33">
        <f t="shared" si="123"/>
        <v>0</v>
      </c>
      <c r="V158" s="33">
        <f t="shared" si="123"/>
        <v>0</v>
      </c>
      <c r="W158" s="33">
        <f t="shared" si="123"/>
        <v>0</v>
      </c>
      <c r="X158" s="33">
        <f t="shared" si="123"/>
        <v>0</v>
      </c>
      <c r="Y158" s="33">
        <f t="shared" si="123"/>
        <v>0</v>
      </c>
    </row>
    <row r="159" spans="1:25" hidden="1" x14ac:dyDescent="0.25">
      <c r="A159" s="214" t="s">
        <v>177</v>
      </c>
      <c r="B159" s="90">
        <v>226</v>
      </c>
      <c r="C159" s="89"/>
      <c r="D159" s="89"/>
      <c r="E159" s="35">
        <f>C159+D159</f>
        <v>0</v>
      </c>
      <c r="F159" s="89"/>
      <c r="G159" s="35">
        <f>E159+F159</f>
        <v>0</v>
      </c>
      <c r="H159" s="89"/>
      <c r="I159" s="35">
        <f>G159+H159</f>
        <v>0</v>
      </c>
      <c r="J159" s="89"/>
      <c r="K159" s="35">
        <f>I159+J159</f>
        <v>0</v>
      </c>
      <c r="L159" s="89"/>
      <c r="M159" s="35">
        <f>K159+L159</f>
        <v>0</v>
      </c>
      <c r="N159" s="89"/>
      <c r="O159" s="35">
        <f>M159+N159</f>
        <v>0</v>
      </c>
      <c r="P159" s="89"/>
      <c r="Q159" s="35">
        <f>O159+P159</f>
        <v>0</v>
      </c>
      <c r="R159" s="40"/>
      <c r="S159" s="35">
        <f>Q159+R159</f>
        <v>0</v>
      </c>
      <c r="T159" s="40"/>
      <c r="U159" s="35">
        <f>S159+T159</f>
        <v>0</v>
      </c>
      <c r="V159" s="89"/>
      <c r="W159" s="35">
        <f>U159+V159</f>
        <v>0</v>
      </c>
      <c r="X159" s="40"/>
      <c r="Y159" s="35">
        <f>W159+X159</f>
        <v>0</v>
      </c>
    </row>
    <row r="160" spans="1:25" hidden="1" x14ac:dyDescent="0.25">
      <c r="A160" s="15"/>
      <c r="B160" s="15">
        <v>226</v>
      </c>
      <c r="C160" s="39"/>
      <c r="D160" s="39"/>
      <c r="E160" s="35">
        <f>C160+D160</f>
        <v>0</v>
      </c>
      <c r="F160" s="39"/>
      <c r="G160" s="35">
        <f>E160+F160</f>
        <v>0</v>
      </c>
      <c r="H160" s="35"/>
      <c r="I160" s="35">
        <f>G160+H160</f>
        <v>0</v>
      </c>
      <c r="J160" s="39"/>
      <c r="K160" s="35">
        <f>I160+J160</f>
        <v>0</v>
      </c>
      <c r="L160" s="35"/>
      <c r="M160" s="35">
        <f>K160+L160</f>
        <v>0</v>
      </c>
      <c r="N160" s="39"/>
      <c r="O160" s="35">
        <f>M160+N160</f>
        <v>0</v>
      </c>
      <c r="P160" s="39"/>
      <c r="Q160" s="35">
        <f>O160+P160</f>
        <v>0</v>
      </c>
      <c r="R160" s="39"/>
      <c r="S160" s="35">
        <f>Q160+R160</f>
        <v>0</v>
      </c>
      <c r="T160" s="39"/>
      <c r="U160" s="35">
        <f>S160+T160</f>
        <v>0</v>
      </c>
      <c r="V160" s="39"/>
      <c r="W160" s="35">
        <f>U160+V160</f>
        <v>0</v>
      </c>
      <c r="X160" s="35"/>
      <c r="Y160" s="35">
        <f>W160+X160</f>
        <v>0</v>
      </c>
    </row>
    <row r="161" spans="1:25" s="107" customFormat="1" hidden="1" x14ac:dyDescent="0.25">
      <c r="A161" s="61" t="s">
        <v>41</v>
      </c>
      <c r="B161" s="10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>
        <f>X162</f>
        <v>0</v>
      </c>
      <c r="Y161" s="33">
        <f>Y162</f>
        <v>0</v>
      </c>
    </row>
    <row r="162" spans="1:25" hidden="1" x14ac:dyDescent="0.25">
      <c r="A162" s="105" t="s">
        <v>194</v>
      </c>
      <c r="B162" s="15">
        <v>310</v>
      </c>
      <c r="C162" s="39"/>
      <c r="D162" s="39"/>
      <c r="E162" s="35"/>
      <c r="F162" s="39"/>
      <c r="G162" s="35"/>
      <c r="H162" s="35"/>
      <c r="I162" s="35"/>
      <c r="J162" s="39"/>
      <c r="K162" s="35"/>
      <c r="L162" s="35"/>
      <c r="M162" s="35"/>
      <c r="N162" s="39"/>
      <c r="O162" s="35"/>
      <c r="P162" s="39"/>
      <c r="Q162" s="35"/>
      <c r="R162" s="39"/>
      <c r="S162" s="35"/>
      <c r="T162" s="39"/>
      <c r="U162" s="35"/>
      <c r="V162" s="39"/>
      <c r="W162" s="35"/>
      <c r="X162" s="35"/>
      <c r="Y162" s="35">
        <f>W162+X162</f>
        <v>0</v>
      </c>
    </row>
    <row r="163" spans="1:25" hidden="1" x14ac:dyDescent="0.25">
      <c r="A163" s="63" t="s">
        <v>32</v>
      </c>
      <c r="B163" s="64"/>
      <c r="C163" s="38">
        <f>C164</f>
        <v>0</v>
      </c>
      <c r="D163" s="38">
        <f t="shared" ref="D163:Y163" si="124">D164</f>
        <v>0</v>
      </c>
      <c r="E163" s="38">
        <f t="shared" si="124"/>
        <v>0</v>
      </c>
      <c r="F163" s="38">
        <f t="shared" si="124"/>
        <v>0</v>
      </c>
      <c r="G163" s="38">
        <f t="shared" si="124"/>
        <v>0</v>
      </c>
      <c r="H163" s="38">
        <f t="shared" si="124"/>
        <v>0</v>
      </c>
      <c r="I163" s="38">
        <f t="shared" si="124"/>
        <v>0</v>
      </c>
      <c r="J163" s="38">
        <f t="shared" si="124"/>
        <v>0</v>
      </c>
      <c r="K163" s="38">
        <f t="shared" si="124"/>
        <v>0</v>
      </c>
      <c r="L163" s="38">
        <f t="shared" si="124"/>
        <v>0</v>
      </c>
      <c r="M163" s="38">
        <f t="shared" si="124"/>
        <v>0</v>
      </c>
      <c r="N163" s="38">
        <f t="shared" si="124"/>
        <v>0</v>
      </c>
      <c r="O163" s="38">
        <f t="shared" si="124"/>
        <v>0</v>
      </c>
      <c r="P163" s="38">
        <f t="shared" si="124"/>
        <v>0</v>
      </c>
      <c r="Q163" s="38">
        <f t="shared" si="124"/>
        <v>0</v>
      </c>
      <c r="R163" s="38">
        <f t="shared" si="124"/>
        <v>0</v>
      </c>
      <c r="S163" s="38">
        <f t="shared" si="124"/>
        <v>0</v>
      </c>
      <c r="T163" s="38">
        <f t="shared" si="124"/>
        <v>0</v>
      </c>
      <c r="U163" s="38">
        <f t="shared" si="124"/>
        <v>0</v>
      </c>
      <c r="V163" s="38">
        <f t="shared" si="124"/>
        <v>0</v>
      </c>
      <c r="W163" s="38">
        <f t="shared" si="124"/>
        <v>0</v>
      </c>
      <c r="X163" s="38">
        <f t="shared" si="124"/>
        <v>0</v>
      </c>
      <c r="Y163" s="38">
        <f t="shared" si="124"/>
        <v>0</v>
      </c>
    </row>
    <row r="164" spans="1:25" hidden="1" x14ac:dyDescent="0.25">
      <c r="A164" s="22" t="s">
        <v>179</v>
      </c>
      <c r="B164" s="23">
        <v>340</v>
      </c>
      <c r="C164" s="32"/>
      <c r="D164" s="32"/>
      <c r="E164" s="35">
        <f>C164+D164</f>
        <v>0</v>
      </c>
      <c r="F164" s="32"/>
      <c r="G164" s="35">
        <f>E164+F164</f>
        <v>0</v>
      </c>
      <c r="H164" s="32"/>
      <c r="I164" s="35">
        <f>G164+H164</f>
        <v>0</v>
      </c>
      <c r="J164" s="32"/>
      <c r="K164" s="35">
        <f>I164+J164</f>
        <v>0</v>
      </c>
      <c r="L164" s="32"/>
      <c r="M164" s="35">
        <f>K164+L164</f>
        <v>0</v>
      </c>
      <c r="N164" s="32"/>
      <c r="O164" s="35">
        <f>M164+N164</f>
        <v>0</v>
      </c>
      <c r="P164" s="32"/>
      <c r="Q164" s="35">
        <f>O164+P164</f>
        <v>0</v>
      </c>
      <c r="R164" s="32"/>
      <c r="S164" s="35">
        <f>Q164+R164</f>
        <v>0</v>
      </c>
      <c r="T164" s="32"/>
      <c r="U164" s="35">
        <f>S164+T164</f>
        <v>0</v>
      </c>
      <c r="V164" s="32"/>
      <c r="W164" s="35">
        <f>U164+V164</f>
        <v>0</v>
      </c>
      <c r="X164" s="32"/>
      <c r="Y164" s="35">
        <f>W164+X164</f>
        <v>0</v>
      </c>
    </row>
    <row r="165" spans="1:25" x14ac:dyDescent="0.25">
      <c r="A165" s="110" t="s">
        <v>1</v>
      </c>
      <c r="B165" s="112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</row>
    <row r="166" spans="1:25" x14ac:dyDescent="0.25">
      <c r="A166" s="110" t="s">
        <v>80</v>
      </c>
      <c r="B166" s="111"/>
      <c r="C166" s="115">
        <f>SUM(C167:C173)</f>
        <v>0</v>
      </c>
      <c r="D166" s="115">
        <f t="shared" ref="D166:Y166" si="125">SUM(D167:D173)</f>
        <v>0</v>
      </c>
      <c r="E166" s="115">
        <f t="shared" si="125"/>
        <v>0</v>
      </c>
      <c r="F166" s="115">
        <f t="shared" si="125"/>
        <v>0</v>
      </c>
      <c r="G166" s="115">
        <f t="shared" si="125"/>
        <v>0</v>
      </c>
      <c r="H166" s="115">
        <f t="shared" si="125"/>
        <v>0</v>
      </c>
      <c r="I166" s="115">
        <f t="shared" si="125"/>
        <v>0</v>
      </c>
      <c r="J166" s="115">
        <f t="shared" si="125"/>
        <v>17800</v>
      </c>
      <c r="K166" s="115">
        <f t="shared" si="125"/>
        <v>17800</v>
      </c>
      <c r="L166" s="115">
        <f t="shared" si="125"/>
        <v>0</v>
      </c>
      <c r="M166" s="115">
        <f t="shared" si="125"/>
        <v>17800</v>
      </c>
      <c r="N166" s="115">
        <f t="shared" si="125"/>
        <v>0</v>
      </c>
      <c r="O166" s="115">
        <f t="shared" si="125"/>
        <v>17800</v>
      </c>
      <c r="P166" s="115">
        <f t="shared" si="125"/>
        <v>0</v>
      </c>
      <c r="Q166" s="115">
        <f t="shared" si="125"/>
        <v>17800</v>
      </c>
      <c r="R166" s="115">
        <f t="shared" si="125"/>
        <v>0</v>
      </c>
      <c r="S166" s="115">
        <f t="shared" si="125"/>
        <v>17800</v>
      </c>
      <c r="T166" s="115">
        <f t="shared" si="125"/>
        <v>0</v>
      </c>
      <c r="U166" s="115">
        <f t="shared" si="125"/>
        <v>17800</v>
      </c>
      <c r="V166" s="115">
        <f t="shared" si="125"/>
        <v>0</v>
      </c>
      <c r="W166" s="115">
        <f t="shared" si="125"/>
        <v>17800</v>
      </c>
      <c r="X166" s="115">
        <f t="shared" si="125"/>
        <v>0</v>
      </c>
      <c r="Y166" s="115">
        <f t="shared" si="125"/>
        <v>17800</v>
      </c>
    </row>
    <row r="167" spans="1:25" x14ac:dyDescent="0.25">
      <c r="A167" s="24" t="s">
        <v>81</v>
      </c>
      <c r="B167" s="23">
        <v>226</v>
      </c>
      <c r="C167" s="32"/>
      <c r="D167" s="32"/>
      <c r="E167" s="40">
        <f t="shared" ref="E167:E173" si="126">D167+C167</f>
        <v>0</v>
      </c>
      <c r="F167" s="32"/>
      <c r="G167" s="40">
        <f t="shared" ref="G167:G173" si="127">F167+E167</f>
        <v>0</v>
      </c>
      <c r="H167" s="32"/>
      <c r="I167" s="40">
        <f t="shared" ref="I167:I173" si="128">H167+G167</f>
        <v>0</v>
      </c>
      <c r="J167" s="32">
        <v>17800</v>
      </c>
      <c r="K167" s="40">
        <f t="shared" ref="K167:K173" si="129">J167+I167</f>
        <v>17800</v>
      </c>
      <c r="L167" s="32"/>
      <c r="M167" s="40">
        <f t="shared" ref="M167:M173" si="130">L167+K167</f>
        <v>17800</v>
      </c>
      <c r="N167" s="118"/>
      <c r="O167" s="40">
        <f t="shared" ref="O167:O173" si="131">N167+M167</f>
        <v>17800</v>
      </c>
      <c r="P167" s="32"/>
      <c r="Q167" s="40">
        <f t="shared" ref="Q167:Q173" si="132">P167+O167</f>
        <v>17800</v>
      </c>
      <c r="R167" s="32"/>
      <c r="S167" s="40">
        <f t="shared" ref="S167:S173" si="133">R167+Q167</f>
        <v>17800</v>
      </c>
      <c r="T167" s="32"/>
      <c r="U167" s="35">
        <f>S167+T167</f>
        <v>17800</v>
      </c>
      <c r="V167" s="32"/>
      <c r="W167" s="35">
        <f>U167+V167</f>
        <v>17800</v>
      </c>
      <c r="X167" s="32"/>
      <c r="Y167" s="35">
        <f t="shared" ref="Y167:Y172" si="134">W167+X167</f>
        <v>17800</v>
      </c>
    </row>
    <row r="168" spans="1:25" ht="1.5" customHeight="1" x14ac:dyDescent="0.25">
      <c r="A168" s="24" t="s">
        <v>44</v>
      </c>
      <c r="B168" s="23">
        <v>225</v>
      </c>
      <c r="C168" s="32"/>
      <c r="D168" s="32"/>
      <c r="E168" s="40">
        <f t="shared" si="126"/>
        <v>0</v>
      </c>
      <c r="F168" s="32"/>
      <c r="G168" s="40">
        <f t="shared" si="127"/>
        <v>0</v>
      </c>
      <c r="H168" s="32"/>
      <c r="I168" s="40">
        <f t="shared" si="128"/>
        <v>0</v>
      </c>
      <c r="J168" s="32"/>
      <c r="K168" s="40">
        <f t="shared" si="129"/>
        <v>0</v>
      </c>
      <c r="L168" s="32"/>
      <c r="M168" s="40">
        <f t="shared" si="130"/>
        <v>0</v>
      </c>
      <c r="N168" s="83"/>
      <c r="O168" s="40">
        <f t="shared" si="131"/>
        <v>0</v>
      </c>
      <c r="P168" s="83"/>
      <c r="Q168" s="40">
        <f t="shared" si="132"/>
        <v>0</v>
      </c>
      <c r="R168" s="83"/>
      <c r="S168" s="40">
        <f t="shared" si="133"/>
        <v>0</v>
      </c>
      <c r="T168" s="83"/>
      <c r="U168" s="35">
        <f>S168+T168</f>
        <v>0</v>
      </c>
      <c r="V168" s="83"/>
      <c r="W168" s="35">
        <f>U168+V168</f>
        <v>0</v>
      </c>
      <c r="X168" s="83"/>
      <c r="Y168" s="35">
        <f t="shared" si="134"/>
        <v>0</v>
      </c>
    </row>
    <row r="169" spans="1:25" hidden="1" x14ac:dyDescent="0.25">
      <c r="A169" s="24" t="s">
        <v>105</v>
      </c>
      <c r="B169" s="23">
        <v>225</v>
      </c>
      <c r="C169" s="32"/>
      <c r="D169" s="32"/>
      <c r="E169" s="40">
        <f t="shared" si="126"/>
        <v>0</v>
      </c>
      <c r="F169" s="32"/>
      <c r="G169" s="40">
        <f t="shared" si="127"/>
        <v>0</v>
      </c>
      <c r="H169" s="32"/>
      <c r="I169" s="40">
        <f t="shared" si="128"/>
        <v>0</v>
      </c>
      <c r="J169" s="32"/>
      <c r="K169" s="40">
        <f t="shared" si="129"/>
        <v>0</v>
      </c>
      <c r="L169" s="32"/>
      <c r="M169" s="40">
        <f t="shared" si="130"/>
        <v>0</v>
      </c>
      <c r="N169" s="32"/>
      <c r="O169" s="40">
        <f t="shared" si="131"/>
        <v>0</v>
      </c>
      <c r="P169" s="32"/>
      <c r="Q169" s="40">
        <f t="shared" si="132"/>
        <v>0</v>
      </c>
      <c r="R169" s="83"/>
      <c r="S169" s="40">
        <f t="shared" si="133"/>
        <v>0</v>
      </c>
      <c r="T169" s="83"/>
      <c r="U169" s="35">
        <f>S169+T169</f>
        <v>0</v>
      </c>
      <c r="V169" s="83"/>
      <c r="W169" s="35">
        <f>U169+V169</f>
        <v>0</v>
      </c>
      <c r="X169" s="83"/>
      <c r="Y169" s="35">
        <f t="shared" si="134"/>
        <v>0</v>
      </c>
    </row>
    <row r="170" spans="1:25" hidden="1" x14ac:dyDescent="0.25">
      <c r="A170" s="24" t="s">
        <v>141</v>
      </c>
      <c r="B170" s="23">
        <v>226</v>
      </c>
      <c r="C170" s="32"/>
      <c r="D170" s="32"/>
      <c r="E170" s="40"/>
      <c r="F170" s="32"/>
      <c r="G170" s="40"/>
      <c r="H170" s="32"/>
      <c r="I170" s="40"/>
      <c r="J170" s="32"/>
      <c r="K170" s="40"/>
      <c r="L170" s="32"/>
      <c r="M170" s="40"/>
      <c r="N170" s="32"/>
      <c r="O170" s="40"/>
      <c r="P170" s="32"/>
      <c r="Q170" s="40"/>
      <c r="R170" s="83"/>
      <c r="S170" s="40"/>
      <c r="T170" s="83"/>
      <c r="U170" s="35"/>
      <c r="V170" s="83"/>
      <c r="W170" s="35">
        <f>U170+V170</f>
        <v>0</v>
      </c>
      <c r="X170" s="83"/>
      <c r="Y170" s="35">
        <f t="shared" si="134"/>
        <v>0</v>
      </c>
    </row>
    <row r="171" spans="1:25" hidden="1" x14ac:dyDescent="0.25">
      <c r="A171" s="24" t="s">
        <v>142</v>
      </c>
      <c r="B171" s="23">
        <v>225</v>
      </c>
      <c r="C171" s="32"/>
      <c r="D171" s="32"/>
      <c r="E171" s="40"/>
      <c r="F171" s="32"/>
      <c r="G171" s="40"/>
      <c r="H171" s="32"/>
      <c r="I171" s="40"/>
      <c r="J171" s="32"/>
      <c r="K171" s="40"/>
      <c r="L171" s="32"/>
      <c r="M171" s="40"/>
      <c r="N171" s="32"/>
      <c r="O171" s="40"/>
      <c r="P171" s="32"/>
      <c r="Q171" s="40"/>
      <c r="R171" s="83"/>
      <c r="S171" s="40"/>
      <c r="T171" s="83"/>
      <c r="U171" s="35"/>
      <c r="V171" s="83"/>
      <c r="W171" s="35"/>
      <c r="X171" s="83"/>
      <c r="Y171" s="35">
        <f t="shared" si="134"/>
        <v>0</v>
      </c>
    </row>
    <row r="172" spans="1:25" hidden="1" x14ac:dyDescent="0.25">
      <c r="A172" s="24" t="s">
        <v>175</v>
      </c>
      <c r="B172" s="23">
        <v>310</v>
      </c>
      <c r="C172" s="32"/>
      <c r="D172" s="32"/>
      <c r="E172" s="40"/>
      <c r="F172" s="32"/>
      <c r="G172" s="40"/>
      <c r="H172" s="32"/>
      <c r="I172" s="40"/>
      <c r="J172" s="32"/>
      <c r="K172" s="40"/>
      <c r="L172" s="32"/>
      <c r="M172" s="40"/>
      <c r="N172" s="32"/>
      <c r="O172" s="40"/>
      <c r="P172" s="32"/>
      <c r="Q172" s="40"/>
      <c r="R172" s="83"/>
      <c r="S172" s="40"/>
      <c r="T172" s="83"/>
      <c r="U172" s="35"/>
      <c r="V172" s="83"/>
      <c r="W172" s="35">
        <f>V172</f>
        <v>0</v>
      </c>
      <c r="X172" s="83"/>
      <c r="Y172" s="35">
        <f t="shared" si="134"/>
        <v>0</v>
      </c>
    </row>
    <row r="173" spans="1:25" hidden="1" x14ac:dyDescent="0.25">
      <c r="A173" s="24" t="s">
        <v>173</v>
      </c>
      <c r="B173" s="23">
        <v>340</v>
      </c>
      <c r="C173" s="32"/>
      <c r="D173" s="32"/>
      <c r="E173" s="40">
        <f t="shared" si="126"/>
        <v>0</v>
      </c>
      <c r="F173" s="32"/>
      <c r="G173" s="40">
        <f t="shared" si="127"/>
        <v>0</v>
      </c>
      <c r="H173" s="32"/>
      <c r="I173" s="40">
        <f t="shared" si="128"/>
        <v>0</v>
      </c>
      <c r="J173" s="32"/>
      <c r="K173" s="40">
        <f t="shared" si="129"/>
        <v>0</v>
      </c>
      <c r="L173" s="32"/>
      <c r="M173" s="40">
        <f t="shared" si="130"/>
        <v>0</v>
      </c>
      <c r="N173" s="32"/>
      <c r="O173" s="40">
        <f t="shared" si="131"/>
        <v>0</v>
      </c>
      <c r="P173" s="32"/>
      <c r="Q173" s="40">
        <f t="shared" si="132"/>
        <v>0</v>
      </c>
      <c r="R173" s="32"/>
      <c r="S173" s="40">
        <f t="shared" si="133"/>
        <v>0</v>
      </c>
      <c r="T173" s="83"/>
      <c r="U173" s="35">
        <f t="shared" ref="U173" si="135">S173+T173</f>
        <v>0</v>
      </c>
      <c r="V173" s="32"/>
      <c r="W173" s="35">
        <f t="shared" ref="W173" si="136">U173+V173</f>
        <v>0</v>
      </c>
      <c r="X173" s="32"/>
      <c r="Y173" s="35">
        <f t="shared" ref="Y173" si="137">W173+X173</f>
        <v>0</v>
      </c>
    </row>
    <row r="174" spans="1:25" x14ac:dyDescent="0.25">
      <c r="A174" s="110" t="s">
        <v>1</v>
      </c>
      <c r="B174" s="204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0"/>
      <c r="U174" s="130"/>
      <c r="V174" s="130"/>
      <c r="W174" s="130"/>
      <c r="X174" s="130"/>
      <c r="Y174" s="132"/>
    </row>
    <row r="175" spans="1:25" x14ac:dyDescent="0.25">
      <c r="A175" s="110" t="s">
        <v>82</v>
      </c>
      <c r="B175" s="204"/>
      <c r="C175" s="131"/>
      <c r="D175" s="131"/>
      <c r="E175" s="131"/>
      <c r="F175" s="131"/>
      <c r="G175" s="131"/>
      <c r="H175" s="131"/>
      <c r="I175" s="131"/>
      <c r="J175" s="131">
        <f>J176+J177+J178+J179+J180</f>
        <v>950</v>
      </c>
      <c r="K175" s="131">
        <f>I175+J175</f>
        <v>950</v>
      </c>
      <c r="L175" s="131">
        <f>L176+L177+L178+L179+L180</f>
        <v>0</v>
      </c>
      <c r="M175" s="131">
        <f>SUM(M176:M180)</f>
        <v>950</v>
      </c>
      <c r="N175" s="131">
        <f t="shared" ref="N175:X175" si="138">SUM(N176:N179)</f>
        <v>0</v>
      </c>
      <c r="O175" s="131">
        <f>SUM(O176:O180)</f>
        <v>950</v>
      </c>
      <c r="P175" s="131">
        <f t="shared" si="138"/>
        <v>0</v>
      </c>
      <c r="Q175" s="115">
        <f>SUM(Q176:Q180)</f>
        <v>950</v>
      </c>
      <c r="R175" s="131">
        <f t="shared" si="138"/>
        <v>0</v>
      </c>
      <c r="S175" s="115">
        <f>SUM(S176:S180)</f>
        <v>950</v>
      </c>
      <c r="T175" s="115">
        <f t="shared" ref="T175:U175" si="139">SUM(T176:T180)</f>
        <v>0</v>
      </c>
      <c r="U175" s="115">
        <f t="shared" si="139"/>
        <v>950</v>
      </c>
      <c r="V175" s="115">
        <f t="shared" si="138"/>
        <v>0</v>
      </c>
      <c r="W175" s="115">
        <f>SUM(W176:W179)+W180</f>
        <v>950</v>
      </c>
      <c r="X175" s="115">
        <f t="shared" si="138"/>
        <v>0</v>
      </c>
      <c r="Y175" s="115">
        <f>SUM(Y176:Y180)</f>
        <v>950</v>
      </c>
    </row>
    <row r="176" spans="1:25" ht="0.75" customHeight="1" x14ac:dyDescent="0.25">
      <c r="A176" s="24" t="s">
        <v>105</v>
      </c>
      <c r="B176" s="23">
        <v>225</v>
      </c>
      <c r="C176" s="32"/>
      <c r="D176" s="32"/>
      <c r="E176" s="35"/>
      <c r="F176" s="32"/>
      <c r="G176" s="35"/>
      <c r="H176" s="32"/>
      <c r="I176" s="35"/>
      <c r="J176" s="32"/>
      <c r="K176" s="35"/>
      <c r="L176" s="32"/>
      <c r="M176" s="35">
        <f>L176</f>
        <v>0</v>
      </c>
      <c r="N176" s="32"/>
      <c r="O176" s="35">
        <f>N176+M176</f>
        <v>0</v>
      </c>
      <c r="P176" s="32"/>
      <c r="Q176" s="35">
        <f>O176+P176</f>
        <v>0</v>
      </c>
      <c r="R176" s="32"/>
      <c r="S176" s="35">
        <f t="shared" ref="S176:S179" si="140">Q176+R176</f>
        <v>0</v>
      </c>
      <c r="T176" s="83"/>
      <c r="U176" s="35">
        <f>S176+T176</f>
        <v>0</v>
      </c>
      <c r="V176" s="83"/>
      <c r="W176" s="35">
        <f>U176+V176</f>
        <v>0</v>
      </c>
      <c r="X176" s="83"/>
      <c r="Y176" s="35">
        <f t="shared" ref="Y176:Y179" si="141">W176+X176</f>
        <v>0</v>
      </c>
    </row>
    <row r="177" spans="1:25" hidden="1" x14ac:dyDescent="0.25">
      <c r="A177" s="24" t="s">
        <v>141</v>
      </c>
      <c r="B177" s="23">
        <v>226</v>
      </c>
      <c r="C177" s="32"/>
      <c r="D177" s="32"/>
      <c r="E177" s="35"/>
      <c r="F177" s="32"/>
      <c r="G177" s="35"/>
      <c r="H177" s="32"/>
      <c r="I177" s="35"/>
      <c r="J177" s="32"/>
      <c r="K177" s="35"/>
      <c r="L177" s="32"/>
      <c r="M177" s="35"/>
      <c r="N177" s="32"/>
      <c r="O177" s="35"/>
      <c r="P177" s="32"/>
      <c r="Q177" s="35"/>
      <c r="R177" s="32"/>
      <c r="S177" s="35"/>
      <c r="T177" s="83"/>
      <c r="U177" s="35"/>
      <c r="V177" s="83"/>
      <c r="W177" s="35">
        <f>U177+V177</f>
        <v>0</v>
      </c>
      <c r="X177" s="83"/>
      <c r="Y177" s="35">
        <f t="shared" si="141"/>
        <v>0</v>
      </c>
    </row>
    <row r="178" spans="1:25" hidden="1" x14ac:dyDescent="0.25">
      <c r="A178" s="24" t="s">
        <v>44</v>
      </c>
      <c r="B178" s="23">
        <v>225</v>
      </c>
      <c r="C178" s="32"/>
      <c r="D178" s="32"/>
      <c r="E178" s="35"/>
      <c r="F178" s="32"/>
      <c r="G178" s="35"/>
      <c r="H178" s="32"/>
      <c r="I178" s="35"/>
      <c r="J178" s="32"/>
      <c r="K178" s="35">
        <f>I178+J178</f>
        <v>0</v>
      </c>
      <c r="L178" s="32"/>
      <c r="M178" s="35">
        <f>K178+L178</f>
        <v>0</v>
      </c>
      <c r="N178" s="32"/>
      <c r="O178" s="35">
        <f>M178+N178</f>
        <v>0</v>
      </c>
      <c r="P178" s="32"/>
      <c r="Q178" s="35">
        <f>O178+P178</f>
        <v>0</v>
      </c>
      <c r="R178" s="32"/>
      <c r="S178" s="35">
        <f>Q178+R178</f>
        <v>0</v>
      </c>
      <c r="T178" s="83"/>
      <c r="U178" s="35">
        <f>S178+T178</f>
        <v>0</v>
      </c>
      <c r="V178" s="83"/>
      <c r="W178" s="35">
        <f>U178+V178</f>
        <v>0</v>
      </c>
      <c r="X178" s="83"/>
      <c r="Y178" s="35">
        <f t="shared" si="141"/>
        <v>0</v>
      </c>
    </row>
    <row r="179" spans="1:25" hidden="1" x14ac:dyDescent="0.25">
      <c r="A179" s="24" t="s">
        <v>172</v>
      </c>
      <c r="B179" s="23">
        <v>340</v>
      </c>
      <c r="C179" s="32"/>
      <c r="D179" s="32"/>
      <c r="E179" s="35"/>
      <c r="F179" s="32"/>
      <c r="G179" s="35"/>
      <c r="H179" s="32"/>
      <c r="I179" s="35"/>
      <c r="J179" s="32"/>
      <c r="K179" s="35"/>
      <c r="L179" s="32"/>
      <c r="M179" s="35"/>
      <c r="N179" s="32"/>
      <c r="O179" s="35"/>
      <c r="P179" s="32"/>
      <c r="Q179" s="35"/>
      <c r="R179" s="32"/>
      <c r="S179" s="35">
        <f t="shared" si="140"/>
        <v>0</v>
      </c>
      <c r="T179" s="83"/>
      <c r="U179" s="35">
        <f t="shared" ref="U179" si="142">S179+T179</f>
        <v>0</v>
      </c>
      <c r="V179" s="83"/>
      <c r="W179" s="35">
        <f t="shared" ref="W179" si="143">U179+V179</f>
        <v>0</v>
      </c>
      <c r="X179" s="32"/>
      <c r="Y179" s="35">
        <f t="shared" si="141"/>
        <v>0</v>
      </c>
    </row>
    <row r="180" spans="1:25" x14ac:dyDescent="0.25">
      <c r="A180" s="24" t="s">
        <v>81</v>
      </c>
      <c r="B180" s="23">
        <v>226</v>
      </c>
      <c r="C180" s="83"/>
      <c r="D180" s="83"/>
      <c r="E180" s="121"/>
      <c r="F180" s="83"/>
      <c r="G180" s="121"/>
      <c r="H180" s="83"/>
      <c r="I180" s="121"/>
      <c r="J180" s="32">
        <v>950</v>
      </c>
      <c r="K180" s="121">
        <f>I180+J180</f>
        <v>950</v>
      </c>
      <c r="L180" s="32"/>
      <c r="M180" s="35">
        <f>K180+L180</f>
        <v>950</v>
      </c>
      <c r="N180" s="32"/>
      <c r="O180" s="35">
        <f>M180+N180</f>
        <v>950</v>
      </c>
      <c r="P180" s="83"/>
      <c r="Q180" s="121">
        <f>O180+P180</f>
        <v>950</v>
      </c>
      <c r="R180" s="83"/>
      <c r="S180" s="121">
        <f>Q180+R180</f>
        <v>950</v>
      </c>
      <c r="T180" s="32"/>
      <c r="U180" s="35">
        <f>S180+T180</f>
        <v>950</v>
      </c>
      <c r="V180" s="83"/>
      <c r="W180" s="35">
        <f>U180+V180</f>
        <v>950</v>
      </c>
      <c r="X180" s="32"/>
      <c r="Y180" s="122">
        <f>W180+X180</f>
        <v>950</v>
      </c>
    </row>
    <row r="181" spans="1:25" ht="1.5" customHeight="1" x14ac:dyDescent="0.25">
      <c r="A181" s="41" t="s">
        <v>1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2"/>
    </row>
    <row r="182" spans="1:25" hidden="1" x14ac:dyDescent="0.25">
      <c r="A182" s="41" t="s">
        <v>28</v>
      </c>
      <c r="B182" s="42"/>
      <c r="C182" s="37">
        <f t="shared" ref="C182" si="144">SUM(C184:C184)</f>
        <v>0</v>
      </c>
      <c r="D182" s="37">
        <f t="shared" ref="D182:Y182" si="145">SUM(D183:D184)</f>
        <v>0</v>
      </c>
      <c r="E182" s="37">
        <f t="shared" si="145"/>
        <v>0</v>
      </c>
      <c r="F182" s="37">
        <f t="shared" si="145"/>
        <v>0</v>
      </c>
      <c r="G182" s="37">
        <f t="shared" si="145"/>
        <v>0</v>
      </c>
      <c r="H182" s="37">
        <f t="shared" si="145"/>
        <v>0</v>
      </c>
      <c r="I182" s="37">
        <f t="shared" si="145"/>
        <v>0</v>
      </c>
      <c r="J182" s="37">
        <f t="shared" si="145"/>
        <v>0</v>
      </c>
      <c r="K182" s="37">
        <f t="shared" si="145"/>
        <v>0</v>
      </c>
      <c r="L182" s="37">
        <f t="shared" si="145"/>
        <v>0</v>
      </c>
      <c r="M182" s="37">
        <f t="shared" si="145"/>
        <v>0</v>
      </c>
      <c r="N182" s="37">
        <f t="shared" si="145"/>
        <v>0</v>
      </c>
      <c r="O182" s="37">
        <f t="shared" si="145"/>
        <v>0</v>
      </c>
      <c r="P182" s="37">
        <f t="shared" si="145"/>
        <v>0</v>
      </c>
      <c r="Q182" s="37">
        <f t="shared" si="145"/>
        <v>0</v>
      </c>
      <c r="R182" s="37">
        <f t="shared" si="145"/>
        <v>0</v>
      </c>
      <c r="S182" s="37">
        <f t="shared" si="145"/>
        <v>0</v>
      </c>
      <c r="T182" s="37">
        <f t="shared" si="145"/>
        <v>0</v>
      </c>
      <c r="U182" s="37">
        <f t="shared" si="145"/>
        <v>0</v>
      </c>
      <c r="V182" s="37">
        <f t="shared" si="145"/>
        <v>0</v>
      </c>
      <c r="W182" s="37">
        <f t="shared" si="145"/>
        <v>0</v>
      </c>
      <c r="X182" s="37">
        <f t="shared" si="145"/>
        <v>0</v>
      </c>
      <c r="Y182" s="37">
        <f t="shared" si="145"/>
        <v>0</v>
      </c>
    </row>
    <row r="183" spans="1:25" hidden="1" x14ac:dyDescent="0.25">
      <c r="A183" s="24" t="s">
        <v>34</v>
      </c>
      <c r="B183" s="25">
        <v>225</v>
      </c>
      <c r="C183" s="39"/>
      <c r="D183" s="35"/>
      <c r="E183" s="35">
        <f>C183+D183</f>
        <v>0</v>
      </c>
      <c r="F183" s="35"/>
      <c r="G183" s="35">
        <f>E183+F183</f>
        <v>0</v>
      </c>
      <c r="H183" s="35"/>
      <c r="I183" s="35">
        <f>G183+H183</f>
        <v>0</v>
      </c>
      <c r="J183" s="35"/>
      <c r="K183" s="35">
        <f>I183+J183</f>
        <v>0</v>
      </c>
      <c r="L183" s="35"/>
      <c r="M183" s="35">
        <f>K183+L183</f>
        <v>0</v>
      </c>
      <c r="N183" s="35"/>
      <c r="O183" s="35">
        <f>M183+N183</f>
        <v>0</v>
      </c>
      <c r="P183" s="35"/>
      <c r="Q183" s="35">
        <f>O183+P183</f>
        <v>0</v>
      </c>
      <c r="R183" s="35"/>
      <c r="S183" s="35">
        <f>Q183+R183</f>
        <v>0</v>
      </c>
      <c r="T183" s="35"/>
      <c r="U183" s="35">
        <f>S183+T183</f>
        <v>0</v>
      </c>
      <c r="V183" s="35"/>
      <c r="W183" s="35">
        <f>U183+V183</f>
        <v>0</v>
      </c>
      <c r="X183" s="35"/>
      <c r="Y183" s="35">
        <f>W183+X183</f>
        <v>0</v>
      </c>
    </row>
    <row r="184" spans="1:25" hidden="1" x14ac:dyDescent="0.25">
      <c r="A184" s="15" t="s">
        <v>26</v>
      </c>
      <c r="B184" s="15">
        <v>226</v>
      </c>
      <c r="C184" s="35"/>
      <c r="D184" s="35"/>
      <c r="E184" s="35">
        <f>C184+D184</f>
        <v>0</v>
      </c>
      <c r="F184" s="35"/>
      <c r="G184" s="35">
        <f>E184+F184</f>
        <v>0</v>
      </c>
      <c r="H184" s="35"/>
      <c r="I184" s="35">
        <f>G184+H184</f>
        <v>0</v>
      </c>
      <c r="J184" s="35"/>
      <c r="K184" s="35">
        <f>I184+J184</f>
        <v>0</v>
      </c>
      <c r="L184" s="35"/>
      <c r="M184" s="35">
        <f>K184+L184</f>
        <v>0</v>
      </c>
      <c r="N184" s="35"/>
      <c r="O184" s="35">
        <f>M184+N184</f>
        <v>0</v>
      </c>
      <c r="P184" s="35"/>
      <c r="Q184" s="35">
        <f>O184+P184</f>
        <v>0</v>
      </c>
      <c r="R184" s="35"/>
      <c r="S184" s="35">
        <f>Q184+R184</f>
        <v>0</v>
      </c>
      <c r="T184" s="35"/>
      <c r="U184" s="35">
        <f>S184+T184</f>
        <v>0</v>
      </c>
      <c r="V184" s="35"/>
      <c r="W184" s="35">
        <f>U184+V184</f>
        <v>0</v>
      </c>
      <c r="X184" s="35"/>
      <c r="Y184" s="35">
        <f>W184+X184</f>
        <v>0</v>
      </c>
    </row>
    <row r="185" spans="1:25" hidden="1" x14ac:dyDescent="0.25">
      <c r="A185" s="65" t="s">
        <v>1</v>
      </c>
      <c r="B185" s="66"/>
      <c r="C185" s="206">
        <f>C186+C190</f>
        <v>0</v>
      </c>
      <c r="D185" s="206">
        <f t="shared" ref="D185:Y185" si="146">D186+D190</f>
        <v>0</v>
      </c>
      <c r="E185" s="206">
        <f t="shared" si="146"/>
        <v>0</v>
      </c>
      <c r="F185" s="206">
        <f t="shared" si="146"/>
        <v>0</v>
      </c>
      <c r="G185" s="206">
        <f t="shared" si="146"/>
        <v>0</v>
      </c>
      <c r="H185" s="206">
        <f t="shared" si="146"/>
        <v>0</v>
      </c>
      <c r="I185" s="206">
        <f t="shared" si="146"/>
        <v>0</v>
      </c>
      <c r="J185" s="206">
        <f t="shared" si="146"/>
        <v>0</v>
      </c>
      <c r="K185" s="206">
        <f t="shared" si="146"/>
        <v>0</v>
      </c>
      <c r="L185" s="206">
        <f t="shared" si="146"/>
        <v>0</v>
      </c>
      <c r="M185" s="206">
        <f t="shared" si="146"/>
        <v>0</v>
      </c>
      <c r="N185" s="206">
        <f t="shared" si="146"/>
        <v>99900</v>
      </c>
      <c r="O185" s="206">
        <f t="shared" si="146"/>
        <v>99900</v>
      </c>
      <c r="P185" s="206">
        <f t="shared" si="146"/>
        <v>0</v>
      </c>
      <c r="Q185" s="206">
        <f t="shared" si="146"/>
        <v>99900</v>
      </c>
      <c r="R185" s="206">
        <f t="shared" si="146"/>
        <v>0</v>
      </c>
      <c r="S185" s="206">
        <f t="shared" si="146"/>
        <v>99900</v>
      </c>
      <c r="T185" s="206">
        <f t="shared" si="146"/>
        <v>0</v>
      </c>
      <c r="U185" s="206">
        <f t="shared" si="146"/>
        <v>99900</v>
      </c>
      <c r="V185" s="206">
        <f t="shared" si="146"/>
        <v>0</v>
      </c>
      <c r="W185" s="206">
        <f t="shared" si="146"/>
        <v>99900</v>
      </c>
      <c r="X185" s="206">
        <f t="shared" si="146"/>
        <v>0</v>
      </c>
      <c r="Y185" s="206">
        <f t="shared" si="146"/>
        <v>99900</v>
      </c>
    </row>
    <row r="186" spans="1:25" hidden="1" x14ac:dyDescent="0.25">
      <c r="A186" s="65" t="s">
        <v>92</v>
      </c>
      <c r="B186" s="67"/>
      <c r="C186" s="78">
        <f>C187+C188+C190</f>
        <v>0</v>
      </c>
      <c r="D186" s="78">
        <f t="shared" ref="D186:M186" si="147">D187+D188+D190</f>
        <v>0</v>
      </c>
      <c r="E186" s="78">
        <f t="shared" si="147"/>
        <v>0</v>
      </c>
      <c r="F186" s="78">
        <f t="shared" si="147"/>
        <v>0</v>
      </c>
      <c r="G186" s="78">
        <f t="shared" si="147"/>
        <v>0</v>
      </c>
      <c r="H186" s="78">
        <f t="shared" si="147"/>
        <v>0</v>
      </c>
      <c r="I186" s="78">
        <f t="shared" si="147"/>
        <v>0</v>
      </c>
      <c r="J186" s="78">
        <f t="shared" si="147"/>
        <v>0</v>
      </c>
      <c r="K186" s="78">
        <f t="shared" si="147"/>
        <v>0</v>
      </c>
      <c r="L186" s="78">
        <f t="shared" si="147"/>
        <v>0</v>
      </c>
      <c r="M186" s="78">
        <f t="shared" si="147"/>
        <v>0</v>
      </c>
      <c r="N186" s="78">
        <f>SUM(N187:N189)</f>
        <v>99900</v>
      </c>
      <c r="O186" s="78">
        <f t="shared" ref="O186:Y186" si="148">SUM(O187:O189)</f>
        <v>99900</v>
      </c>
      <c r="P186" s="78">
        <f t="shared" si="148"/>
        <v>0</v>
      </c>
      <c r="Q186" s="78">
        <f t="shared" si="148"/>
        <v>99900</v>
      </c>
      <c r="R186" s="78">
        <f t="shared" si="148"/>
        <v>0</v>
      </c>
      <c r="S186" s="78">
        <f t="shared" si="148"/>
        <v>99900</v>
      </c>
      <c r="T186" s="78">
        <f t="shared" si="148"/>
        <v>0</v>
      </c>
      <c r="U186" s="78">
        <f t="shared" si="148"/>
        <v>99900</v>
      </c>
      <c r="V186" s="78">
        <f t="shared" si="148"/>
        <v>0</v>
      </c>
      <c r="W186" s="78">
        <f t="shared" si="148"/>
        <v>99900</v>
      </c>
      <c r="X186" s="78">
        <f t="shared" si="148"/>
        <v>0</v>
      </c>
      <c r="Y186" s="78">
        <f t="shared" si="148"/>
        <v>99900</v>
      </c>
    </row>
    <row r="187" spans="1:25" s="5" customFormat="1" hidden="1" x14ac:dyDescent="0.25">
      <c r="A187" s="26" t="s">
        <v>50</v>
      </c>
      <c r="B187" s="25">
        <v>225</v>
      </c>
      <c r="C187" s="35"/>
      <c r="D187" s="35"/>
      <c r="E187" s="35">
        <f>C187+D187</f>
        <v>0</v>
      </c>
      <c r="F187" s="35"/>
      <c r="G187" s="35">
        <f>E187+F187</f>
        <v>0</v>
      </c>
      <c r="H187" s="35"/>
      <c r="I187" s="35">
        <f>G187+H187</f>
        <v>0</v>
      </c>
      <c r="J187" s="35"/>
      <c r="K187" s="35">
        <f>I187+J187</f>
        <v>0</v>
      </c>
      <c r="L187" s="35"/>
      <c r="M187" s="35">
        <f>K187+L187</f>
        <v>0</v>
      </c>
      <c r="N187" s="35"/>
      <c r="O187" s="35">
        <f>M187+N187</f>
        <v>0</v>
      </c>
      <c r="P187" s="35"/>
      <c r="Q187" s="35">
        <f>O187+P187</f>
        <v>0</v>
      </c>
      <c r="R187" s="35"/>
      <c r="S187" s="35">
        <f>Q187+R187</f>
        <v>0</v>
      </c>
      <c r="T187" s="35"/>
      <c r="U187" s="35">
        <f>S187+T187</f>
        <v>0</v>
      </c>
      <c r="V187" s="35"/>
      <c r="W187" s="35">
        <f t="shared" ref="W187:W192" si="149">U187+V187</f>
        <v>0</v>
      </c>
      <c r="X187" s="35"/>
      <c r="Y187" s="35">
        <f t="shared" ref="Y187:Y192" si="150">W187+X187</f>
        <v>0</v>
      </c>
    </row>
    <row r="188" spans="1:25" hidden="1" x14ac:dyDescent="0.25">
      <c r="A188" s="26" t="s">
        <v>46</v>
      </c>
      <c r="B188" s="27">
        <v>226</v>
      </c>
      <c r="C188" s="39"/>
      <c r="D188" s="39"/>
      <c r="E188" s="35">
        <f>C188+D188</f>
        <v>0</v>
      </c>
      <c r="F188" s="39"/>
      <c r="G188" s="35">
        <f>E188+F188</f>
        <v>0</v>
      </c>
      <c r="H188" s="39"/>
      <c r="I188" s="35">
        <f>G188+H188</f>
        <v>0</v>
      </c>
      <c r="J188" s="39"/>
      <c r="K188" s="35">
        <f>I188+J188</f>
        <v>0</v>
      </c>
      <c r="L188" s="35"/>
      <c r="M188" s="35">
        <f>K188+L188</f>
        <v>0</v>
      </c>
      <c r="N188" s="35"/>
      <c r="O188" s="35">
        <f>M188+N188</f>
        <v>0</v>
      </c>
      <c r="P188" s="35"/>
      <c r="Q188" s="35">
        <f>O188+P188</f>
        <v>0</v>
      </c>
      <c r="R188" s="35"/>
      <c r="S188" s="35">
        <f>Q188+R188</f>
        <v>0</v>
      </c>
      <c r="T188" s="35"/>
      <c r="U188" s="35">
        <f>S188+T188</f>
        <v>0</v>
      </c>
      <c r="V188" s="35"/>
      <c r="W188" s="35">
        <f t="shared" si="149"/>
        <v>0</v>
      </c>
      <c r="X188" s="35"/>
      <c r="Y188" s="35">
        <f t="shared" si="150"/>
        <v>0</v>
      </c>
    </row>
    <row r="189" spans="1:25" hidden="1" x14ac:dyDescent="0.25">
      <c r="A189" s="26" t="s">
        <v>214</v>
      </c>
      <c r="B189" s="25">
        <v>310</v>
      </c>
      <c r="C189" s="39"/>
      <c r="D189" s="39"/>
      <c r="E189" s="35"/>
      <c r="F189" s="39"/>
      <c r="G189" s="35"/>
      <c r="H189" s="39"/>
      <c r="I189" s="35"/>
      <c r="J189" s="39"/>
      <c r="K189" s="35"/>
      <c r="L189" s="35"/>
      <c r="M189" s="35"/>
      <c r="N189" s="35">
        <v>99900</v>
      </c>
      <c r="O189" s="35">
        <f>M189+N189</f>
        <v>99900</v>
      </c>
      <c r="P189" s="35"/>
      <c r="Q189" s="35">
        <f>O189+P189</f>
        <v>99900</v>
      </c>
      <c r="R189" s="35"/>
      <c r="S189" s="35">
        <f>Q189+R189</f>
        <v>99900</v>
      </c>
      <c r="T189" s="35"/>
      <c r="U189" s="35">
        <f>S189+T189</f>
        <v>99900</v>
      </c>
      <c r="V189" s="35"/>
      <c r="W189" s="35">
        <f t="shared" si="149"/>
        <v>99900</v>
      </c>
      <c r="X189" s="35"/>
      <c r="Y189" s="35">
        <f t="shared" si="150"/>
        <v>99900</v>
      </c>
    </row>
    <row r="190" spans="1:25" hidden="1" x14ac:dyDescent="0.25">
      <c r="A190" s="68" t="s">
        <v>165</v>
      </c>
      <c r="B190" s="69"/>
      <c r="C190" s="78">
        <f t="shared" ref="C190:X190" si="151">SUM(C192:C192)</f>
        <v>0</v>
      </c>
      <c r="D190" s="78">
        <f t="shared" si="151"/>
        <v>0</v>
      </c>
      <c r="E190" s="78">
        <f t="shared" si="151"/>
        <v>0</v>
      </c>
      <c r="F190" s="78">
        <f t="shared" si="151"/>
        <v>0</v>
      </c>
      <c r="G190" s="78">
        <f t="shared" si="151"/>
        <v>0</v>
      </c>
      <c r="H190" s="78">
        <f t="shared" si="151"/>
        <v>0</v>
      </c>
      <c r="I190" s="78">
        <f t="shared" si="151"/>
        <v>0</v>
      </c>
      <c r="J190" s="78">
        <f t="shared" si="151"/>
        <v>0</v>
      </c>
      <c r="K190" s="78">
        <f t="shared" si="151"/>
        <v>0</v>
      </c>
      <c r="L190" s="78">
        <f t="shared" si="151"/>
        <v>0</v>
      </c>
      <c r="M190" s="78">
        <f t="shared" si="151"/>
        <v>0</v>
      </c>
      <c r="N190" s="78">
        <f t="shared" si="151"/>
        <v>0</v>
      </c>
      <c r="O190" s="78">
        <f t="shared" si="151"/>
        <v>0</v>
      </c>
      <c r="P190" s="78">
        <f t="shared" si="151"/>
        <v>0</v>
      </c>
      <c r="Q190" s="78">
        <f t="shared" si="151"/>
        <v>0</v>
      </c>
      <c r="R190" s="78">
        <f>SUM(R191:R192)</f>
        <v>0</v>
      </c>
      <c r="S190" s="78">
        <f>SUM(S191:S192)</f>
        <v>0</v>
      </c>
      <c r="T190" s="78">
        <f t="shared" si="151"/>
        <v>0</v>
      </c>
      <c r="U190" s="78">
        <f>S190</f>
        <v>0</v>
      </c>
      <c r="V190" s="78">
        <f>V191+V192</f>
        <v>0</v>
      </c>
      <c r="W190" s="78">
        <f t="shared" si="149"/>
        <v>0</v>
      </c>
      <c r="X190" s="78">
        <f t="shared" si="151"/>
        <v>0</v>
      </c>
      <c r="Y190" s="78">
        <f t="shared" si="150"/>
        <v>0</v>
      </c>
    </row>
    <row r="191" spans="1:25" hidden="1" x14ac:dyDescent="0.25">
      <c r="A191" s="24" t="s">
        <v>45</v>
      </c>
      <c r="B191" s="27">
        <v>340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5"/>
      <c r="S191" s="39">
        <f>Q191+R191</f>
        <v>0</v>
      </c>
      <c r="T191" s="39"/>
      <c r="U191" s="39">
        <f>S191+T191</f>
        <v>0</v>
      </c>
      <c r="V191" s="39"/>
      <c r="W191" s="39">
        <f t="shared" si="149"/>
        <v>0</v>
      </c>
      <c r="X191" s="39"/>
      <c r="Y191" s="39">
        <f t="shared" si="150"/>
        <v>0</v>
      </c>
    </row>
    <row r="192" spans="1:25" hidden="1" x14ac:dyDescent="0.25">
      <c r="A192" s="24" t="s">
        <v>45</v>
      </c>
      <c r="B192" s="25">
        <v>310</v>
      </c>
      <c r="C192" s="39"/>
      <c r="D192" s="35"/>
      <c r="E192" s="35">
        <f>C192+D192</f>
        <v>0</v>
      </c>
      <c r="F192" s="35"/>
      <c r="G192" s="35">
        <f>E192+F192</f>
        <v>0</v>
      </c>
      <c r="H192" s="35"/>
      <c r="I192" s="35">
        <f>G192+H192</f>
        <v>0</v>
      </c>
      <c r="J192" s="35"/>
      <c r="K192" s="35">
        <f>I192+J192</f>
        <v>0</v>
      </c>
      <c r="L192" s="35"/>
      <c r="M192" s="35">
        <f>K192+L192</f>
        <v>0</v>
      </c>
      <c r="N192" s="35"/>
      <c r="O192" s="35">
        <f>M192+N192</f>
        <v>0</v>
      </c>
      <c r="P192" s="35"/>
      <c r="Q192" s="35">
        <f>O192+P192</f>
        <v>0</v>
      </c>
      <c r="R192" s="35"/>
      <c r="S192" s="35">
        <f>Q192+R192</f>
        <v>0</v>
      </c>
      <c r="T192" s="35"/>
      <c r="U192" s="35">
        <f>S192+T192</f>
        <v>0</v>
      </c>
      <c r="V192" s="35"/>
      <c r="W192" s="35">
        <f t="shared" si="149"/>
        <v>0</v>
      </c>
      <c r="X192" s="35"/>
      <c r="Y192" s="35">
        <f t="shared" si="150"/>
        <v>0</v>
      </c>
    </row>
    <row r="193" spans="1:25" x14ac:dyDescent="0.25">
      <c r="A193" s="50" t="s">
        <v>1</v>
      </c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2"/>
    </row>
    <row r="194" spans="1:25" x14ac:dyDescent="0.25">
      <c r="A194" s="50" t="s">
        <v>101</v>
      </c>
      <c r="B194" s="52"/>
      <c r="C194" s="79">
        <f t="shared" ref="C194:Q194" si="152">SUM(C195:C203)</f>
        <v>0</v>
      </c>
      <c r="D194" s="79">
        <f t="shared" si="152"/>
        <v>0</v>
      </c>
      <c r="E194" s="79">
        <f t="shared" si="152"/>
        <v>0</v>
      </c>
      <c r="F194" s="79">
        <f t="shared" si="152"/>
        <v>0</v>
      </c>
      <c r="G194" s="79">
        <f t="shared" si="152"/>
        <v>0</v>
      </c>
      <c r="H194" s="79">
        <f t="shared" si="152"/>
        <v>0</v>
      </c>
      <c r="I194" s="79">
        <f t="shared" si="152"/>
        <v>0</v>
      </c>
      <c r="J194" s="79">
        <f t="shared" si="152"/>
        <v>66220.850000000006</v>
      </c>
      <c r="K194" s="79">
        <f t="shared" si="152"/>
        <v>66220.850000000006</v>
      </c>
      <c r="L194" s="79">
        <f t="shared" si="152"/>
        <v>84268</v>
      </c>
      <c r="M194" s="79">
        <f t="shared" si="152"/>
        <v>150488.85</v>
      </c>
      <c r="N194" s="79">
        <f t="shared" si="152"/>
        <v>0</v>
      </c>
      <c r="O194" s="79">
        <f t="shared" si="152"/>
        <v>150488.85</v>
      </c>
      <c r="P194" s="79">
        <f t="shared" si="152"/>
        <v>0</v>
      </c>
      <c r="Q194" s="79">
        <f t="shared" si="152"/>
        <v>150488.85</v>
      </c>
      <c r="R194" s="79">
        <f>SUM(R195:R203)-R200</f>
        <v>0</v>
      </c>
      <c r="S194" s="79">
        <f t="shared" ref="S194:Y194" si="153">SUM(S195:S203)</f>
        <v>66220.850000000006</v>
      </c>
      <c r="T194" s="79">
        <f t="shared" si="153"/>
        <v>0</v>
      </c>
      <c r="U194" s="79">
        <f t="shared" si="153"/>
        <v>66220.850000000006</v>
      </c>
      <c r="V194" s="79">
        <f t="shared" si="153"/>
        <v>0</v>
      </c>
      <c r="W194" s="79">
        <f t="shared" si="153"/>
        <v>66220.850000000006</v>
      </c>
      <c r="X194" s="79">
        <f t="shared" si="153"/>
        <v>0</v>
      </c>
      <c r="Y194" s="79">
        <f t="shared" si="153"/>
        <v>66220.850000000006</v>
      </c>
    </row>
    <row r="195" spans="1:25" s="6" customFormat="1" x14ac:dyDescent="0.25">
      <c r="A195" s="28" t="s">
        <v>112</v>
      </c>
      <c r="B195" s="28">
        <v>225</v>
      </c>
      <c r="C195" s="35"/>
      <c r="D195" s="35"/>
      <c r="E195" s="35">
        <f>C195+D195</f>
        <v>0</v>
      </c>
      <c r="F195" s="35"/>
      <c r="G195" s="35">
        <f>E195+F195</f>
        <v>0</v>
      </c>
      <c r="H195" s="35"/>
      <c r="I195" s="35">
        <f>G195+H195</f>
        <v>0</v>
      </c>
      <c r="J195" s="35"/>
      <c r="K195" s="35">
        <f>I195+J195</f>
        <v>0</v>
      </c>
      <c r="L195" s="35"/>
      <c r="M195" s="35">
        <f t="shared" ref="M195:M203" si="154">K195+L195</f>
        <v>0</v>
      </c>
      <c r="N195" s="35"/>
      <c r="O195" s="35">
        <f>M195+N195</f>
        <v>0</v>
      </c>
      <c r="P195" s="35"/>
      <c r="Q195" s="35">
        <f>O195+P195</f>
        <v>0</v>
      </c>
      <c r="R195" s="35"/>
      <c r="S195" s="35">
        <f>Q195+R195</f>
        <v>0</v>
      </c>
      <c r="T195" s="35"/>
      <c r="U195" s="35">
        <f>S195+T195</f>
        <v>0</v>
      </c>
      <c r="V195" s="35"/>
      <c r="W195" s="35">
        <f t="shared" ref="W195:W203" si="155">U195+V195</f>
        <v>0</v>
      </c>
      <c r="X195" s="35"/>
      <c r="Y195" s="35">
        <f t="shared" ref="Y195:Y203" si="156">W195+X195</f>
        <v>0</v>
      </c>
    </row>
    <row r="196" spans="1:25" s="6" customFormat="1" x14ac:dyDescent="0.25">
      <c r="A196" s="28" t="s">
        <v>159</v>
      </c>
      <c r="B196" s="28">
        <v>225</v>
      </c>
      <c r="C196" s="35"/>
      <c r="D196" s="35"/>
      <c r="E196" s="35"/>
      <c r="F196" s="35"/>
      <c r="G196" s="35"/>
      <c r="H196" s="35"/>
      <c r="I196" s="35">
        <f>G196+H196</f>
        <v>0</v>
      </c>
      <c r="J196" s="35">
        <v>59478</v>
      </c>
      <c r="K196" s="35">
        <f>I196+J196</f>
        <v>59478</v>
      </c>
      <c r="L196" s="35"/>
      <c r="M196" s="35">
        <f t="shared" si="154"/>
        <v>59478</v>
      </c>
      <c r="N196" s="35"/>
      <c r="O196" s="35">
        <f>M196+N196</f>
        <v>59478</v>
      </c>
      <c r="P196" s="35"/>
      <c r="Q196" s="35">
        <f>O196+P196</f>
        <v>59478</v>
      </c>
      <c r="R196" s="35"/>
      <c r="S196" s="35">
        <f>Q196+R196</f>
        <v>59478</v>
      </c>
      <c r="T196" s="35"/>
      <c r="U196" s="35">
        <f>S196+T196</f>
        <v>59478</v>
      </c>
      <c r="V196" s="35"/>
      <c r="W196" s="35">
        <f>U196+V196</f>
        <v>59478</v>
      </c>
      <c r="X196" s="35"/>
      <c r="Y196" s="35">
        <f>W196+X196</f>
        <v>59478</v>
      </c>
    </row>
    <row r="197" spans="1:25" s="6" customFormat="1" ht="2.25" hidden="1" customHeight="1" x14ac:dyDescent="0.25">
      <c r="A197" s="29" t="s">
        <v>58</v>
      </c>
      <c r="B197" s="28">
        <v>225</v>
      </c>
      <c r="C197" s="35"/>
      <c r="D197" s="35"/>
      <c r="E197" s="35"/>
      <c r="F197" s="35"/>
      <c r="G197" s="35">
        <f>E197+F197</f>
        <v>0</v>
      </c>
      <c r="H197" s="35"/>
      <c r="I197" s="35">
        <f>G197+H197</f>
        <v>0</v>
      </c>
      <c r="J197" s="35"/>
      <c r="K197" s="35">
        <f>I197+J197</f>
        <v>0</v>
      </c>
      <c r="L197" s="35"/>
      <c r="M197" s="35">
        <f t="shared" si="154"/>
        <v>0</v>
      </c>
      <c r="N197" s="35"/>
      <c r="O197" s="35">
        <f>M197+N197</f>
        <v>0</v>
      </c>
      <c r="P197" s="35"/>
      <c r="Q197" s="35">
        <f>O197+P197</f>
        <v>0</v>
      </c>
      <c r="R197" s="35"/>
      <c r="S197" s="35">
        <f>Q197+R197</f>
        <v>0</v>
      </c>
      <c r="T197" s="35"/>
      <c r="U197" s="35">
        <f>S197+T197</f>
        <v>0</v>
      </c>
      <c r="V197" s="35"/>
      <c r="W197" s="35">
        <f t="shared" si="155"/>
        <v>0</v>
      </c>
      <c r="X197" s="35"/>
      <c r="Y197" s="35">
        <f t="shared" si="156"/>
        <v>0</v>
      </c>
    </row>
    <row r="198" spans="1:25" s="6" customFormat="1" hidden="1" x14ac:dyDescent="0.25">
      <c r="A198" s="29" t="s">
        <v>75</v>
      </c>
      <c r="B198" s="28">
        <v>225</v>
      </c>
      <c r="C198" s="35"/>
      <c r="D198" s="35"/>
      <c r="E198" s="35"/>
      <c r="F198" s="35"/>
      <c r="G198" s="35">
        <f>E198+F198</f>
        <v>0</v>
      </c>
      <c r="H198" s="35"/>
      <c r="I198" s="35">
        <f t="shared" ref="I198:I200" si="157">G198+H198</f>
        <v>0</v>
      </c>
      <c r="J198" s="35"/>
      <c r="K198" s="35">
        <f t="shared" ref="K198:K200" si="158">I198+J198</f>
        <v>0</v>
      </c>
      <c r="L198" s="35"/>
      <c r="M198" s="35">
        <f t="shared" si="154"/>
        <v>0</v>
      </c>
      <c r="N198" s="35"/>
      <c r="O198" s="35">
        <f t="shared" ref="O198:O200" si="159">M198+N198</f>
        <v>0</v>
      </c>
      <c r="P198" s="35"/>
      <c r="Q198" s="35">
        <f t="shared" ref="Q198:Q200" si="160">O198+P198</f>
        <v>0</v>
      </c>
      <c r="R198" s="35"/>
      <c r="S198" s="35">
        <f t="shared" ref="S198:S200" si="161">Q198+R198</f>
        <v>0</v>
      </c>
      <c r="T198" s="35"/>
      <c r="U198" s="35">
        <f t="shared" ref="U198:U200" si="162">S198+T198</f>
        <v>0</v>
      </c>
      <c r="V198" s="35"/>
      <c r="W198" s="35">
        <f t="shared" si="155"/>
        <v>0</v>
      </c>
      <c r="X198" s="35"/>
      <c r="Y198" s="35">
        <f t="shared" si="156"/>
        <v>0</v>
      </c>
    </row>
    <row r="199" spans="1:25" s="6" customFormat="1" hidden="1" x14ac:dyDescent="0.25">
      <c r="A199" s="29" t="s">
        <v>65</v>
      </c>
      <c r="B199" s="28">
        <v>225</v>
      </c>
      <c r="C199" s="35"/>
      <c r="D199" s="35"/>
      <c r="E199" s="35"/>
      <c r="F199" s="35"/>
      <c r="G199" s="35">
        <f t="shared" ref="G199:G201" si="163">E199+F199</f>
        <v>0</v>
      </c>
      <c r="H199" s="35"/>
      <c r="I199" s="35">
        <f t="shared" si="157"/>
        <v>0</v>
      </c>
      <c r="J199" s="35"/>
      <c r="K199" s="35">
        <f t="shared" si="158"/>
        <v>0</v>
      </c>
      <c r="L199" s="35"/>
      <c r="M199" s="35">
        <f t="shared" si="154"/>
        <v>0</v>
      </c>
      <c r="N199" s="35"/>
      <c r="O199" s="35">
        <f t="shared" si="159"/>
        <v>0</v>
      </c>
      <c r="P199" s="35"/>
      <c r="Q199" s="35">
        <f t="shared" si="160"/>
        <v>0</v>
      </c>
      <c r="R199" s="35"/>
      <c r="S199" s="35">
        <f t="shared" si="161"/>
        <v>0</v>
      </c>
      <c r="T199" s="35"/>
      <c r="U199" s="35">
        <f t="shared" si="162"/>
        <v>0</v>
      </c>
      <c r="V199" s="35"/>
      <c r="W199" s="35">
        <f t="shared" si="155"/>
        <v>0</v>
      </c>
      <c r="X199" s="35"/>
      <c r="Y199" s="35">
        <f t="shared" si="156"/>
        <v>0</v>
      </c>
    </row>
    <row r="200" spans="1:25" s="6" customFormat="1" hidden="1" x14ac:dyDescent="0.25">
      <c r="A200" s="29" t="s">
        <v>88</v>
      </c>
      <c r="B200" s="28">
        <v>226</v>
      </c>
      <c r="C200" s="35"/>
      <c r="D200" s="35"/>
      <c r="E200" s="35"/>
      <c r="F200" s="35"/>
      <c r="G200" s="35">
        <f t="shared" si="163"/>
        <v>0</v>
      </c>
      <c r="H200" s="35"/>
      <c r="I200" s="35">
        <f t="shared" si="157"/>
        <v>0</v>
      </c>
      <c r="J200" s="35"/>
      <c r="K200" s="35">
        <f t="shared" si="158"/>
        <v>0</v>
      </c>
      <c r="L200" s="35"/>
      <c r="M200" s="35">
        <f t="shared" si="154"/>
        <v>0</v>
      </c>
      <c r="N200" s="35"/>
      <c r="O200" s="35">
        <f t="shared" si="159"/>
        <v>0</v>
      </c>
      <c r="P200" s="35"/>
      <c r="Q200" s="35">
        <f t="shared" si="160"/>
        <v>0</v>
      </c>
      <c r="R200" s="35"/>
      <c r="S200" s="35">
        <f t="shared" si="161"/>
        <v>0</v>
      </c>
      <c r="T200" s="35"/>
      <c r="U200" s="35">
        <f t="shared" si="162"/>
        <v>0</v>
      </c>
      <c r="V200" s="35"/>
      <c r="W200" s="35">
        <f t="shared" si="155"/>
        <v>0</v>
      </c>
      <c r="X200" s="35"/>
      <c r="Y200" s="35">
        <f t="shared" si="156"/>
        <v>0</v>
      </c>
    </row>
    <row r="201" spans="1:25" s="6" customFormat="1" x14ac:dyDescent="0.25">
      <c r="A201" s="29" t="s">
        <v>61</v>
      </c>
      <c r="B201" s="28">
        <v>225</v>
      </c>
      <c r="C201" s="35"/>
      <c r="D201" s="35"/>
      <c r="E201" s="35"/>
      <c r="F201" s="35"/>
      <c r="G201" s="35">
        <f t="shared" si="163"/>
        <v>0</v>
      </c>
      <c r="H201" s="35"/>
      <c r="I201" s="35">
        <f>G201+H201</f>
        <v>0</v>
      </c>
      <c r="J201" s="35"/>
      <c r="K201" s="35">
        <f>I201+J201</f>
        <v>0</v>
      </c>
      <c r="L201" s="35"/>
      <c r="M201" s="35">
        <f t="shared" si="154"/>
        <v>0</v>
      </c>
      <c r="N201" s="35"/>
      <c r="O201" s="35">
        <f>M201+N201</f>
        <v>0</v>
      </c>
      <c r="P201" s="35"/>
      <c r="Q201" s="35">
        <f>O201+P201</f>
        <v>0</v>
      </c>
      <c r="R201" s="35"/>
      <c r="S201" s="35">
        <f>Q201+R201</f>
        <v>0</v>
      </c>
      <c r="T201" s="35"/>
      <c r="U201" s="35">
        <f>S201+T201</f>
        <v>0</v>
      </c>
      <c r="V201" s="35"/>
      <c r="W201" s="35">
        <f t="shared" si="155"/>
        <v>0</v>
      </c>
      <c r="X201" s="35"/>
      <c r="Y201" s="35">
        <f t="shared" si="156"/>
        <v>0</v>
      </c>
    </row>
    <row r="202" spans="1:25" s="6" customFormat="1" x14ac:dyDescent="0.25">
      <c r="A202" s="21" t="s">
        <v>83</v>
      </c>
      <c r="B202" s="28">
        <v>225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>
        <f>19500+64768</f>
        <v>84268</v>
      </c>
      <c r="M202" s="35">
        <f>K202+L202</f>
        <v>84268</v>
      </c>
      <c r="N202" s="35"/>
      <c r="O202" s="35">
        <f>M202+N202</f>
        <v>84268</v>
      </c>
      <c r="P202" s="35"/>
      <c r="Q202" s="35">
        <f>O202+P202</f>
        <v>84268</v>
      </c>
      <c r="R202" s="35"/>
      <c r="S202" s="35"/>
      <c r="T202" s="35"/>
      <c r="U202" s="35"/>
      <c r="V202" s="35"/>
      <c r="W202" s="35"/>
      <c r="X202" s="35"/>
      <c r="Y202" s="35"/>
    </row>
    <row r="203" spans="1:25" x14ac:dyDescent="0.25">
      <c r="A203" s="24" t="s">
        <v>39</v>
      </c>
      <c r="B203" s="25">
        <v>225</v>
      </c>
      <c r="C203" s="39"/>
      <c r="D203" s="35"/>
      <c r="E203" s="35">
        <f>C203+D203</f>
        <v>0</v>
      </c>
      <c r="F203" s="35"/>
      <c r="G203" s="35">
        <f>E203+F203</f>
        <v>0</v>
      </c>
      <c r="H203" s="35"/>
      <c r="I203" s="35">
        <f>G203+H203</f>
        <v>0</v>
      </c>
      <c r="J203" s="35">
        <v>6742.85</v>
      </c>
      <c r="K203" s="35">
        <f>I203+J203</f>
        <v>6742.85</v>
      </c>
      <c r="L203" s="35"/>
      <c r="M203" s="35">
        <f t="shared" si="154"/>
        <v>6742.85</v>
      </c>
      <c r="N203" s="35"/>
      <c r="O203" s="35">
        <f>M203+N203</f>
        <v>6742.85</v>
      </c>
      <c r="P203" s="35"/>
      <c r="Q203" s="35">
        <f>O203+P203</f>
        <v>6742.85</v>
      </c>
      <c r="R203" s="35"/>
      <c r="S203" s="35">
        <f>Q203+R203</f>
        <v>6742.85</v>
      </c>
      <c r="T203" s="35"/>
      <c r="U203" s="35">
        <f>S203+T203</f>
        <v>6742.85</v>
      </c>
      <c r="V203" s="35"/>
      <c r="W203" s="35">
        <f t="shared" si="155"/>
        <v>6742.85</v>
      </c>
      <c r="X203" s="35"/>
      <c r="Y203" s="35">
        <f t="shared" si="156"/>
        <v>6742.85</v>
      </c>
    </row>
    <row r="204" spans="1:25" x14ac:dyDescent="0.25">
      <c r="A204" s="53" t="s">
        <v>1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5"/>
    </row>
    <row r="205" spans="1:25" x14ac:dyDescent="0.25">
      <c r="A205" s="53" t="s">
        <v>69</v>
      </c>
      <c r="B205" s="55"/>
      <c r="C205" s="36">
        <f>SUM(C206:C210)</f>
        <v>99991</v>
      </c>
      <c r="D205" s="36">
        <f t="shared" ref="D205:Y205" si="164">SUM(D206:D210)</f>
        <v>0</v>
      </c>
      <c r="E205" s="36">
        <f t="shared" si="164"/>
        <v>99991</v>
      </c>
      <c r="F205" s="36">
        <f t="shared" si="164"/>
        <v>0</v>
      </c>
      <c r="G205" s="36">
        <f t="shared" si="164"/>
        <v>99991</v>
      </c>
      <c r="H205" s="36">
        <f t="shared" si="164"/>
        <v>0</v>
      </c>
      <c r="I205" s="36">
        <f t="shared" si="164"/>
        <v>99991</v>
      </c>
      <c r="J205" s="36">
        <f t="shared" si="164"/>
        <v>0</v>
      </c>
      <c r="K205" s="36">
        <f t="shared" si="164"/>
        <v>99991</v>
      </c>
      <c r="L205" s="36">
        <f t="shared" si="164"/>
        <v>0</v>
      </c>
      <c r="M205" s="36">
        <f t="shared" si="164"/>
        <v>99991</v>
      </c>
      <c r="N205" s="36">
        <f t="shared" si="164"/>
        <v>0</v>
      </c>
      <c r="O205" s="36">
        <f t="shared" si="164"/>
        <v>99991</v>
      </c>
      <c r="P205" s="36">
        <f t="shared" si="164"/>
        <v>0</v>
      </c>
      <c r="Q205" s="36">
        <f t="shared" si="164"/>
        <v>99991</v>
      </c>
      <c r="R205" s="36">
        <f t="shared" si="164"/>
        <v>0</v>
      </c>
      <c r="S205" s="36">
        <f t="shared" si="164"/>
        <v>99991</v>
      </c>
      <c r="T205" s="36">
        <f t="shared" si="164"/>
        <v>0</v>
      </c>
      <c r="U205" s="36">
        <f t="shared" si="164"/>
        <v>99991</v>
      </c>
      <c r="V205" s="36">
        <f t="shared" si="164"/>
        <v>0</v>
      </c>
      <c r="W205" s="36">
        <f t="shared" si="164"/>
        <v>99991</v>
      </c>
      <c r="X205" s="36">
        <f t="shared" si="164"/>
        <v>0</v>
      </c>
      <c r="Y205" s="36">
        <f t="shared" si="164"/>
        <v>99991</v>
      </c>
    </row>
    <row r="206" spans="1:25" x14ac:dyDescent="0.25">
      <c r="A206" s="24" t="s">
        <v>38</v>
      </c>
      <c r="B206" s="25">
        <v>225</v>
      </c>
      <c r="C206" s="39">
        <v>99991</v>
      </c>
      <c r="D206" s="35"/>
      <c r="E206" s="35">
        <f>C206+D206</f>
        <v>99991</v>
      </c>
      <c r="F206" s="35"/>
      <c r="G206" s="35">
        <f>E206+F206</f>
        <v>99991</v>
      </c>
      <c r="H206" s="35"/>
      <c r="I206" s="35">
        <f>G206+H206</f>
        <v>99991</v>
      </c>
      <c r="J206" s="35"/>
      <c r="K206" s="35">
        <f>I206+J206</f>
        <v>99991</v>
      </c>
      <c r="L206" s="35"/>
      <c r="M206" s="35">
        <f>K206+L206</f>
        <v>99991</v>
      </c>
      <c r="N206" s="35"/>
      <c r="O206" s="35">
        <f>M206+N206</f>
        <v>99991</v>
      </c>
      <c r="P206" s="35"/>
      <c r="Q206" s="35">
        <f>O206+P206</f>
        <v>99991</v>
      </c>
      <c r="R206" s="35"/>
      <c r="S206" s="40">
        <f>Q206+R206</f>
        <v>99991</v>
      </c>
      <c r="T206" s="35"/>
      <c r="U206" s="35">
        <f>S206+T206</f>
        <v>99991</v>
      </c>
      <c r="V206" s="35"/>
      <c r="W206" s="35">
        <f>U206+V206</f>
        <v>99991</v>
      </c>
      <c r="X206" s="35"/>
      <c r="Y206" s="35">
        <f>W206+X206</f>
        <v>99991</v>
      </c>
    </row>
    <row r="207" spans="1:25" ht="1.5" customHeight="1" x14ac:dyDescent="0.25">
      <c r="A207" s="29" t="s">
        <v>58</v>
      </c>
      <c r="B207" s="25">
        <v>225</v>
      </c>
      <c r="C207" s="39"/>
      <c r="D207" s="35"/>
      <c r="E207" s="35">
        <f>C207+D207</f>
        <v>0</v>
      </c>
      <c r="F207" s="35"/>
      <c r="G207" s="35">
        <f>E207+F207</f>
        <v>0</v>
      </c>
      <c r="H207" s="35"/>
      <c r="I207" s="35">
        <f>G207+H207</f>
        <v>0</v>
      </c>
      <c r="J207" s="35"/>
      <c r="K207" s="35">
        <f>I207+J207</f>
        <v>0</v>
      </c>
      <c r="L207" s="35"/>
      <c r="M207" s="35">
        <f>K207+L207</f>
        <v>0</v>
      </c>
      <c r="N207" s="35"/>
      <c r="O207" s="35">
        <f>M207+N207</f>
        <v>0</v>
      </c>
      <c r="P207" s="35"/>
      <c r="Q207" s="35">
        <f>O207+P207</f>
        <v>0</v>
      </c>
      <c r="R207" s="35"/>
      <c r="S207" s="40">
        <f>Q207+R207</f>
        <v>0</v>
      </c>
      <c r="T207" s="35"/>
      <c r="U207" s="35">
        <f>S207+T207</f>
        <v>0</v>
      </c>
      <c r="V207" s="35"/>
      <c r="W207" s="35">
        <f>U207+V207</f>
        <v>0</v>
      </c>
      <c r="X207" s="35"/>
      <c r="Y207" s="35">
        <f>W207+X207</f>
        <v>0</v>
      </c>
    </row>
    <row r="208" spans="1:25" hidden="1" x14ac:dyDescent="0.25">
      <c r="A208" s="29" t="s">
        <v>180</v>
      </c>
      <c r="B208" s="25">
        <v>225</v>
      </c>
      <c r="C208" s="39"/>
      <c r="D208" s="35"/>
      <c r="E208" s="35">
        <f>C208+D208</f>
        <v>0</v>
      </c>
      <c r="F208" s="35"/>
      <c r="G208" s="35">
        <f>E208+F208</f>
        <v>0</v>
      </c>
      <c r="H208" s="35"/>
      <c r="I208" s="35">
        <f>G208+H208</f>
        <v>0</v>
      </c>
      <c r="J208" s="35"/>
      <c r="K208" s="35">
        <f>I208+J208</f>
        <v>0</v>
      </c>
      <c r="L208" s="35"/>
      <c r="M208" s="35">
        <f>K208+L208</f>
        <v>0</v>
      </c>
      <c r="N208" s="35"/>
      <c r="O208" s="35">
        <f>M208+N208</f>
        <v>0</v>
      </c>
      <c r="P208" s="35"/>
      <c r="Q208" s="35">
        <f>O208+P208</f>
        <v>0</v>
      </c>
      <c r="R208" s="35"/>
      <c r="S208" s="40">
        <f>Q208+R208</f>
        <v>0</v>
      </c>
      <c r="T208" s="35"/>
      <c r="U208" s="35">
        <f>S208+T208</f>
        <v>0</v>
      </c>
      <c r="V208" s="35"/>
      <c r="W208" s="35">
        <f>U208+V208</f>
        <v>0</v>
      </c>
      <c r="X208" s="35"/>
      <c r="Y208" s="35">
        <f>W208+X208</f>
        <v>0</v>
      </c>
    </row>
    <row r="209" spans="1:25" hidden="1" x14ac:dyDescent="0.25">
      <c r="A209" s="29" t="s">
        <v>176</v>
      </c>
      <c r="B209" s="25">
        <v>225</v>
      </c>
      <c r="C209" s="35"/>
      <c r="D209" s="35"/>
      <c r="E209" s="35">
        <f>C209+D209</f>
        <v>0</v>
      </c>
      <c r="F209" s="35"/>
      <c r="G209" s="35">
        <f>E209+F209</f>
        <v>0</v>
      </c>
      <c r="H209" s="35"/>
      <c r="I209" s="35">
        <f>G209+H209</f>
        <v>0</v>
      </c>
      <c r="J209" s="35"/>
      <c r="K209" s="35">
        <f>I209+J209</f>
        <v>0</v>
      </c>
      <c r="L209" s="35"/>
      <c r="M209" s="35">
        <f>K209+L209</f>
        <v>0</v>
      </c>
      <c r="N209" s="35"/>
      <c r="O209" s="35">
        <f>M209+N209</f>
        <v>0</v>
      </c>
      <c r="P209" s="35"/>
      <c r="Q209" s="35">
        <f>O209+P209</f>
        <v>0</v>
      </c>
      <c r="R209" s="35"/>
      <c r="S209" s="40">
        <f>Q209+R209</f>
        <v>0</v>
      </c>
      <c r="T209" s="35"/>
      <c r="U209" s="35">
        <f>S209+T209</f>
        <v>0</v>
      </c>
      <c r="V209" s="35"/>
      <c r="W209" s="35">
        <f>U209+V209</f>
        <v>0</v>
      </c>
      <c r="X209" s="35"/>
      <c r="Y209" s="35">
        <f>W209+X209</f>
        <v>0</v>
      </c>
    </row>
    <row r="210" spans="1:25" hidden="1" x14ac:dyDescent="0.25">
      <c r="A210" s="26" t="s">
        <v>178</v>
      </c>
      <c r="B210" s="25">
        <v>225</v>
      </c>
      <c r="C210" s="39"/>
      <c r="D210" s="35"/>
      <c r="E210" s="35">
        <f>C210+D210</f>
        <v>0</v>
      </c>
      <c r="F210" s="35"/>
      <c r="G210" s="35">
        <f>E210+F210</f>
        <v>0</v>
      </c>
      <c r="H210" s="35"/>
      <c r="I210" s="35">
        <f>G210+H210</f>
        <v>0</v>
      </c>
      <c r="J210" s="35"/>
      <c r="K210" s="35">
        <f>I210+J210</f>
        <v>0</v>
      </c>
      <c r="L210" s="35"/>
      <c r="M210" s="35">
        <f>K210+L210</f>
        <v>0</v>
      </c>
      <c r="N210" s="35"/>
      <c r="O210" s="35">
        <f>M210+N210</f>
        <v>0</v>
      </c>
      <c r="P210" s="35"/>
      <c r="Q210" s="35">
        <f>O210+P210</f>
        <v>0</v>
      </c>
      <c r="R210" s="35"/>
      <c r="S210" s="40">
        <f>Q210+R210</f>
        <v>0</v>
      </c>
      <c r="T210" s="35"/>
      <c r="U210" s="35">
        <f>S210+T210</f>
        <v>0</v>
      </c>
      <c r="V210" s="35"/>
      <c r="W210" s="35">
        <f>U210+V210</f>
        <v>0</v>
      </c>
      <c r="X210" s="35"/>
      <c r="Y210" s="35">
        <f>W210+X210</f>
        <v>0</v>
      </c>
    </row>
    <row r="211" spans="1:25" x14ac:dyDescent="0.25">
      <c r="A211" s="281" t="s">
        <v>1</v>
      </c>
      <c r="B211" s="282"/>
      <c r="C211" s="115"/>
      <c r="D211" s="130"/>
      <c r="E211" s="130"/>
      <c r="F211" s="130"/>
      <c r="G211" s="131"/>
      <c r="H211" s="131"/>
      <c r="I211" s="131"/>
      <c r="J211" s="131"/>
      <c r="K211" s="131"/>
      <c r="L211" s="131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2"/>
    </row>
    <row r="212" spans="1:25" x14ac:dyDescent="0.25">
      <c r="A212" s="138" t="s">
        <v>102</v>
      </c>
      <c r="B212" s="139"/>
      <c r="C212" s="115">
        <f>SUM(C213:C217)</f>
        <v>0</v>
      </c>
      <c r="D212" s="115">
        <f t="shared" ref="D212:Y212" si="165">SUM(D213:D217)</f>
        <v>0</v>
      </c>
      <c r="E212" s="115">
        <f t="shared" si="165"/>
        <v>0</v>
      </c>
      <c r="F212" s="115">
        <f t="shared" si="165"/>
        <v>0</v>
      </c>
      <c r="G212" s="115">
        <f t="shared" si="165"/>
        <v>0</v>
      </c>
      <c r="H212" s="115">
        <f t="shared" si="165"/>
        <v>97456</v>
      </c>
      <c r="I212" s="115">
        <f t="shared" si="165"/>
        <v>97456</v>
      </c>
      <c r="J212" s="115">
        <f t="shared" si="165"/>
        <v>20980</v>
      </c>
      <c r="K212" s="115">
        <f t="shared" si="165"/>
        <v>118436</v>
      </c>
      <c r="L212" s="115">
        <f t="shared" si="165"/>
        <v>34564</v>
      </c>
      <c r="M212" s="115">
        <f t="shared" si="165"/>
        <v>153000</v>
      </c>
      <c r="N212" s="115">
        <f t="shared" si="165"/>
        <v>0</v>
      </c>
      <c r="O212" s="115">
        <f t="shared" si="165"/>
        <v>153000</v>
      </c>
      <c r="P212" s="115">
        <f t="shared" si="165"/>
        <v>0</v>
      </c>
      <c r="Q212" s="115">
        <f t="shared" si="165"/>
        <v>153000</v>
      </c>
      <c r="R212" s="115">
        <f t="shared" si="165"/>
        <v>0</v>
      </c>
      <c r="S212" s="115">
        <f t="shared" si="165"/>
        <v>153000</v>
      </c>
      <c r="T212" s="115">
        <f t="shared" si="165"/>
        <v>0</v>
      </c>
      <c r="U212" s="115">
        <f t="shared" si="165"/>
        <v>153000</v>
      </c>
      <c r="V212" s="115">
        <f t="shared" si="165"/>
        <v>0</v>
      </c>
      <c r="W212" s="115">
        <f t="shared" si="165"/>
        <v>153000</v>
      </c>
      <c r="X212" s="115">
        <f t="shared" si="165"/>
        <v>0</v>
      </c>
      <c r="Y212" s="115">
        <f t="shared" si="165"/>
        <v>153000</v>
      </c>
    </row>
    <row r="213" spans="1:25" x14ac:dyDescent="0.25">
      <c r="A213" s="26" t="s">
        <v>39</v>
      </c>
      <c r="B213" s="170">
        <v>225</v>
      </c>
      <c r="C213" s="89"/>
      <c r="D213" s="40"/>
      <c r="E213" s="40"/>
      <c r="F213" s="40"/>
      <c r="G213" s="40"/>
      <c r="H213" s="40"/>
      <c r="I213" s="40">
        <f>G213+H213</f>
        <v>0</v>
      </c>
      <c r="J213" s="40">
        <v>20980</v>
      </c>
      <c r="K213" s="40">
        <f>I213+J213</f>
        <v>20980</v>
      </c>
      <c r="L213" s="40"/>
      <c r="M213" s="40">
        <f>K213+L213</f>
        <v>20980</v>
      </c>
      <c r="N213" s="40"/>
      <c r="O213" s="40">
        <f>M213+N213</f>
        <v>20980</v>
      </c>
      <c r="P213" s="89"/>
      <c r="Q213" s="40">
        <f>O213+P213</f>
        <v>20980</v>
      </c>
      <c r="R213" s="89"/>
      <c r="S213" s="40">
        <f>Q213+R213</f>
        <v>20980</v>
      </c>
      <c r="T213" s="89"/>
      <c r="U213" s="40">
        <f>S213+T213</f>
        <v>20980</v>
      </c>
      <c r="V213" s="40"/>
      <c r="W213" s="40">
        <f t="shared" ref="W213:W227" si="166">U213+V213</f>
        <v>20980</v>
      </c>
      <c r="X213" s="89"/>
      <c r="Y213" s="40">
        <f t="shared" ref="Y213:Y219" si="167">W213+X213</f>
        <v>20980</v>
      </c>
    </row>
    <row r="214" spans="1:25" hidden="1" x14ac:dyDescent="0.25">
      <c r="A214" s="26" t="s">
        <v>138</v>
      </c>
      <c r="B214" s="170">
        <v>225</v>
      </c>
      <c r="C214" s="89"/>
      <c r="D214" s="40"/>
      <c r="E214" s="40"/>
      <c r="F214" s="40"/>
      <c r="G214" s="40"/>
      <c r="H214" s="40"/>
      <c r="I214" s="40"/>
      <c r="J214" s="40"/>
      <c r="K214" s="40"/>
      <c r="L214" s="40"/>
      <c r="M214" s="40">
        <f t="shared" ref="M214:M215" si="168">K214+L214</f>
        <v>0</v>
      </c>
      <c r="N214" s="40"/>
      <c r="O214" s="40"/>
      <c r="P214" s="89"/>
      <c r="Q214" s="40"/>
      <c r="R214" s="89"/>
      <c r="S214" s="40"/>
      <c r="T214" s="89"/>
      <c r="U214" s="40"/>
      <c r="V214" s="40"/>
      <c r="W214" s="40">
        <f t="shared" si="166"/>
        <v>0</v>
      </c>
      <c r="X214" s="89"/>
      <c r="Y214" s="40">
        <f t="shared" si="167"/>
        <v>0</v>
      </c>
    </row>
    <row r="215" spans="1:25" hidden="1" x14ac:dyDescent="0.25">
      <c r="A215" s="26" t="s">
        <v>112</v>
      </c>
      <c r="B215" s="170">
        <v>225</v>
      </c>
      <c r="C215" s="89"/>
      <c r="D215" s="40"/>
      <c r="E215" s="40"/>
      <c r="F215" s="40"/>
      <c r="G215" s="40"/>
      <c r="H215" s="40"/>
      <c r="I215" s="40"/>
      <c r="J215" s="40"/>
      <c r="K215" s="40"/>
      <c r="L215" s="40"/>
      <c r="M215" s="40">
        <f t="shared" si="168"/>
        <v>0</v>
      </c>
      <c r="N215" s="40"/>
      <c r="O215" s="40">
        <f>M215+N215</f>
        <v>0</v>
      </c>
      <c r="P215" s="40"/>
      <c r="Q215" s="40">
        <f>O215+P215</f>
        <v>0</v>
      </c>
      <c r="R215" s="89"/>
      <c r="S215" s="40">
        <f>Q215+R215</f>
        <v>0</v>
      </c>
      <c r="T215" s="89"/>
      <c r="U215" s="40">
        <f>S215+T215</f>
        <v>0</v>
      </c>
      <c r="V215" s="40"/>
      <c r="W215" s="40">
        <f t="shared" si="166"/>
        <v>0</v>
      </c>
      <c r="X215" s="89"/>
      <c r="Y215" s="40">
        <f t="shared" si="167"/>
        <v>0</v>
      </c>
    </row>
    <row r="216" spans="1:25" x14ac:dyDescent="0.25">
      <c r="A216" s="26" t="s">
        <v>38</v>
      </c>
      <c r="B216" s="170">
        <v>225</v>
      </c>
      <c r="C216" s="89"/>
      <c r="D216" s="40"/>
      <c r="E216" s="40"/>
      <c r="F216" s="40"/>
      <c r="G216" s="40">
        <f>F216</f>
        <v>0</v>
      </c>
      <c r="H216" s="40">
        <v>97456</v>
      </c>
      <c r="I216" s="40">
        <f>G216+H216</f>
        <v>97456</v>
      </c>
      <c r="J216" s="40"/>
      <c r="K216" s="40">
        <f>I216+J216</f>
        <v>97456</v>
      </c>
      <c r="L216" s="40"/>
      <c r="M216" s="40">
        <f>K216+L216</f>
        <v>97456</v>
      </c>
      <c r="N216" s="40"/>
      <c r="O216" s="40">
        <f>M216+N216</f>
        <v>97456</v>
      </c>
      <c r="P216" s="40"/>
      <c r="Q216" s="40">
        <f>O216+P216</f>
        <v>97456</v>
      </c>
      <c r="R216" s="89"/>
      <c r="S216" s="40">
        <f>Q216+R216</f>
        <v>97456</v>
      </c>
      <c r="T216" s="89"/>
      <c r="U216" s="40">
        <f>S216+T216</f>
        <v>97456</v>
      </c>
      <c r="V216" s="40"/>
      <c r="W216" s="40">
        <f t="shared" si="166"/>
        <v>97456</v>
      </c>
      <c r="X216" s="40"/>
      <c r="Y216" s="40">
        <f t="shared" si="167"/>
        <v>97456</v>
      </c>
    </row>
    <row r="217" spans="1:25" x14ac:dyDescent="0.25">
      <c r="A217" s="21" t="s">
        <v>83</v>
      </c>
      <c r="B217" s="170">
        <v>225</v>
      </c>
      <c r="C217" s="89"/>
      <c r="D217" s="40"/>
      <c r="E217" s="40"/>
      <c r="F217" s="40"/>
      <c r="G217" s="40"/>
      <c r="H217" s="40"/>
      <c r="I217" s="40"/>
      <c r="J217" s="40"/>
      <c r="K217" s="40">
        <f>J217</f>
        <v>0</v>
      </c>
      <c r="L217" s="40">
        <v>34564</v>
      </c>
      <c r="M217" s="40">
        <f>K217+L217</f>
        <v>34564</v>
      </c>
      <c r="N217" s="40"/>
      <c r="O217" s="40">
        <f>M217+N217</f>
        <v>34564</v>
      </c>
      <c r="P217" s="40"/>
      <c r="Q217" s="40">
        <f>O217+P217</f>
        <v>34564</v>
      </c>
      <c r="R217" s="40"/>
      <c r="S217" s="40">
        <f>Q217+R217</f>
        <v>34564</v>
      </c>
      <c r="T217" s="40"/>
      <c r="U217" s="40">
        <f>S217+T217</f>
        <v>34564</v>
      </c>
      <c r="V217" s="40"/>
      <c r="W217" s="40">
        <f t="shared" si="166"/>
        <v>34564</v>
      </c>
      <c r="X217" s="40"/>
      <c r="Y217" s="40">
        <f t="shared" si="167"/>
        <v>34564</v>
      </c>
    </row>
    <row r="218" spans="1:25" ht="0.75" customHeight="1" x14ac:dyDescent="0.25">
      <c r="A218" s="138" t="s">
        <v>162</v>
      </c>
      <c r="B218" s="90"/>
      <c r="C218" s="228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123"/>
      <c r="O218" s="123"/>
      <c r="P218" s="89">
        <f>P219</f>
        <v>0</v>
      </c>
      <c r="Q218" s="89">
        <f t="shared" ref="Q218:X218" si="169">Q219</f>
        <v>0</v>
      </c>
      <c r="R218" s="89">
        <f t="shared" si="169"/>
        <v>0</v>
      </c>
      <c r="S218" s="89">
        <f>Q218+R218</f>
        <v>0</v>
      </c>
      <c r="T218" s="89">
        <f t="shared" si="169"/>
        <v>0</v>
      </c>
      <c r="U218" s="89">
        <f>S218+T218</f>
        <v>0</v>
      </c>
      <c r="V218" s="89">
        <f t="shared" si="169"/>
        <v>0</v>
      </c>
      <c r="W218" s="89">
        <f>U218+V218</f>
        <v>0</v>
      </c>
      <c r="X218" s="89">
        <f t="shared" si="169"/>
        <v>0</v>
      </c>
      <c r="Y218" s="89">
        <f t="shared" si="167"/>
        <v>0</v>
      </c>
    </row>
    <row r="219" spans="1:25" hidden="1" x14ac:dyDescent="0.25">
      <c r="A219" s="230" t="s">
        <v>163</v>
      </c>
      <c r="B219" s="170">
        <v>225</v>
      </c>
      <c r="C219" s="228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123"/>
      <c r="P219" s="40"/>
      <c r="Q219" s="40">
        <f>O219+P219</f>
        <v>0</v>
      </c>
      <c r="R219" s="40"/>
      <c r="S219" s="123">
        <f>Q219+R219</f>
        <v>0</v>
      </c>
      <c r="T219" s="123"/>
      <c r="U219" s="40">
        <f>S219+T219</f>
        <v>0</v>
      </c>
      <c r="V219" s="40"/>
      <c r="W219" s="40">
        <f>U219+V219</f>
        <v>0</v>
      </c>
      <c r="X219" s="40"/>
      <c r="Y219" s="229">
        <f t="shared" si="167"/>
        <v>0</v>
      </c>
    </row>
    <row r="220" spans="1:25" hidden="1" x14ac:dyDescent="0.25">
      <c r="A220" s="283"/>
      <c r="B220" s="284"/>
      <c r="C220" s="166"/>
      <c r="D220" s="35"/>
      <c r="E220" s="35"/>
      <c r="F220" s="35"/>
      <c r="G220" s="35"/>
      <c r="H220" s="35"/>
      <c r="I220" s="35"/>
      <c r="J220" s="35"/>
      <c r="K220" s="35"/>
      <c r="L220" s="35"/>
      <c r="M220" s="40">
        <f>K220+L220</f>
        <v>0</v>
      </c>
      <c r="N220" s="121"/>
      <c r="O220" s="121"/>
      <c r="P220" s="121"/>
      <c r="Q220" s="121"/>
      <c r="R220" s="121"/>
      <c r="S220" s="123"/>
      <c r="T220" s="35"/>
      <c r="U220" s="121"/>
      <c r="V220" s="35"/>
      <c r="W220" s="121"/>
      <c r="X220" s="121"/>
      <c r="Y220" s="122"/>
    </row>
    <row r="221" spans="1:25" hidden="1" x14ac:dyDescent="0.25">
      <c r="A221" s="283"/>
      <c r="B221" s="284"/>
      <c r="C221" s="166"/>
      <c r="D221" s="35"/>
      <c r="E221" s="35"/>
      <c r="F221" s="35"/>
      <c r="G221" s="35"/>
      <c r="H221" s="39">
        <f>H223</f>
        <v>0</v>
      </c>
      <c r="I221" s="39">
        <f>I223</f>
        <v>0</v>
      </c>
      <c r="J221" s="39">
        <f>J223</f>
        <v>0</v>
      </c>
      <c r="K221" s="39">
        <f>I221+J221</f>
        <v>0</v>
      </c>
      <c r="L221" s="39">
        <f>L223</f>
        <v>0</v>
      </c>
      <c r="M221" s="39">
        <f>K221+L221</f>
        <v>0</v>
      </c>
      <c r="N221" s="39">
        <f>N222+N223</f>
        <v>0</v>
      </c>
      <c r="O221" s="39">
        <f t="shared" ref="O221:O223" si="170">M221+N221</f>
        <v>0</v>
      </c>
      <c r="P221" s="39">
        <f>P224</f>
        <v>0</v>
      </c>
      <c r="Q221" s="39">
        <f>O221+P221</f>
        <v>0</v>
      </c>
      <c r="R221" s="39"/>
      <c r="S221" s="89">
        <f t="shared" ref="S221:S227" si="171">Q221+R221</f>
        <v>0</v>
      </c>
      <c r="T221" s="39">
        <f>T222+T223+T224</f>
        <v>0</v>
      </c>
      <c r="U221" s="39">
        <f>S221+T221</f>
        <v>0</v>
      </c>
      <c r="V221" s="39"/>
      <c r="W221" s="39">
        <f>U221+V221</f>
        <v>0</v>
      </c>
      <c r="X221" s="39"/>
      <c r="Y221" s="39">
        <f>W221+X221</f>
        <v>0</v>
      </c>
    </row>
    <row r="222" spans="1:25" hidden="1" x14ac:dyDescent="0.25">
      <c r="A222" s="148"/>
      <c r="B222" s="147"/>
      <c r="C222" s="166"/>
      <c r="D222" s="35"/>
      <c r="E222" s="35"/>
      <c r="F222" s="35"/>
      <c r="G222" s="35"/>
      <c r="H222" s="35"/>
      <c r="I222" s="35"/>
      <c r="J222" s="39"/>
      <c r="K222" s="39"/>
      <c r="L222" s="39"/>
      <c r="M222" s="39"/>
      <c r="N222" s="35"/>
      <c r="O222" s="35">
        <f t="shared" si="170"/>
        <v>0</v>
      </c>
      <c r="P222" s="39"/>
      <c r="Q222" s="35">
        <f>O222+P222</f>
        <v>0</v>
      </c>
      <c r="R222" s="39"/>
      <c r="S222" s="40">
        <f t="shared" si="171"/>
        <v>0</v>
      </c>
      <c r="T222" s="39"/>
      <c r="U222" s="35">
        <f>S222+T222</f>
        <v>0</v>
      </c>
      <c r="V222" s="39"/>
      <c r="W222" s="35">
        <f t="shared" si="166"/>
        <v>0</v>
      </c>
      <c r="X222" s="39"/>
      <c r="Y222" s="35">
        <f>W222+X222</f>
        <v>0</v>
      </c>
    </row>
    <row r="223" spans="1:25" hidden="1" x14ac:dyDescent="0.25">
      <c r="A223" s="24"/>
      <c r="B223" s="27"/>
      <c r="C223" s="166"/>
      <c r="D223" s="35"/>
      <c r="E223" s="35"/>
      <c r="F223" s="35"/>
      <c r="G223" s="35"/>
      <c r="H223" s="35"/>
      <c r="I223" s="35">
        <f>G223+H223</f>
        <v>0</v>
      </c>
      <c r="J223" s="35"/>
      <c r="K223" s="35">
        <f>I223+J223</f>
        <v>0</v>
      </c>
      <c r="L223" s="35"/>
      <c r="M223" s="35">
        <f>K223+L223</f>
        <v>0</v>
      </c>
      <c r="N223" s="35"/>
      <c r="O223" s="35">
        <f t="shared" si="170"/>
        <v>0</v>
      </c>
      <c r="P223" s="35"/>
      <c r="Q223" s="35">
        <f>O223+P223</f>
        <v>0</v>
      </c>
      <c r="R223" s="35"/>
      <c r="S223" s="40">
        <f t="shared" si="171"/>
        <v>0</v>
      </c>
      <c r="T223" s="35"/>
      <c r="U223" s="35">
        <f>S223+T223</f>
        <v>0</v>
      </c>
      <c r="V223" s="35"/>
      <c r="W223" s="35">
        <f t="shared" si="166"/>
        <v>0</v>
      </c>
      <c r="X223" s="35"/>
      <c r="Y223" s="35">
        <f>W223+X223</f>
        <v>0</v>
      </c>
    </row>
    <row r="224" spans="1:25" hidden="1" x14ac:dyDescent="0.25">
      <c r="A224" s="149"/>
      <c r="B224" s="27"/>
      <c r="C224" s="16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>
        <f>P224</f>
        <v>0</v>
      </c>
      <c r="R224" s="35"/>
      <c r="S224" s="40">
        <f t="shared" si="171"/>
        <v>0</v>
      </c>
      <c r="T224" s="35"/>
      <c r="U224" s="121">
        <f>S224+T224</f>
        <v>0</v>
      </c>
      <c r="V224" s="121"/>
      <c r="W224" s="121">
        <f t="shared" si="166"/>
        <v>0</v>
      </c>
      <c r="X224" s="121"/>
      <c r="Y224" s="122">
        <f>W224+X224</f>
        <v>0</v>
      </c>
    </row>
    <row r="225" spans="1:26" hidden="1" x14ac:dyDescent="0.25">
      <c r="A225" s="133" t="s">
        <v>1</v>
      </c>
      <c r="B225" s="129"/>
      <c r="C225" s="167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0"/>
      <c r="V225" s="130"/>
      <c r="W225" s="130"/>
      <c r="X225" s="130"/>
      <c r="Y225" s="132"/>
    </row>
    <row r="226" spans="1:26" hidden="1" x14ac:dyDescent="0.25">
      <c r="A226" s="138" t="s">
        <v>186</v>
      </c>
      <c r="B226" s="129"/>
      <c r="C226" s="167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15">
        <f>N227</f>
        <v>0</v>
      </c>
      <c r="O226" s="115">
        <f>O227</f>
        <v>0</v>
      </c>
      <c r="P226" s="115">
        <f>P227</f>
        <v>0</v>
      </c>
      <c r="Q226" s="115">
        <f t="shared" ref="Q226:Y226" si="172">Q227</f>
        <v>0</v>
      </c>
      <c r="R226" s="115">
        <f t="shared" si="172"/>
        <v>0</v>
      </c>
      <c r="S226" s="115">
        <f t="shared" si="172"/>
        <v>0</v>
      </c>
      <c r="T226" s="115">
        <f t="shared" si="172"/>
        <v>0</v>
      </c>
      <c r="U226" s="115">
        <f t="shared" si="172"/>
        <v>0</v>
      </c>
      <c r="V226" s="115">
        <f t="shared" si="172"/>
        <v>0</v>
      </c>
      <c r="W226" s="115">
        <f t="shared" si="172"/>
        <v>0</v>
      </c>
      <c r="X226" s="115">
        <f t="shared" si="172"/>
        <v>0</v>
      </c>
      <c r="Y226" s="115">
        <f t="shared" si="172"/>
        <v>0</v>
      </c>
    </row>
    <row r="227" spans="1:26" hidden="1" x14ac:dyDescent="0.25">
      <c r="A227" s="148" t="s">
        <v>118</v>
      </c>
      <c r="B227" s="27">
        <v>225</v>
      </c>
      <c r="C227" s="16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>
        <f t="shared" ref="O227" si="173">M227+N227</f>
        <v>0</v>
      </c>
      <c r="P227" s="35"/>
      <c r="Q227" s="35">
        <f>O227+P227</f>
        <v>0</v>
      </c>
      <c r="R227" s="35"/>
      <c r="S227" s="35">
        <f t="shared" si="171"/>
        <v>0</v>
      </c>
      <c r="T227" s="35"/>
      <c r="U227" s="35">
        <f>S227+T227</f>
        <v>0</v>
      </c>
      <c r="V227" s="35"/>
      <c r="W227" s="35">
        <f t="shared" si="166"/>
        <v>0</v>
      </c>
      <c r="X227" s="121"/>
      <c r="Y227" s="35">
        <f>W227+X227</f>
        <v>0</v>
      </c>
    </row>
    <row r="228" spans="1:26" x14ac:dyDescent="0.25">
      <c r="A228" s="278" t="s">
        <v>1</v>
      </c>
      <c r="B228" s="279"/>
      <c r="C228" s="171"/>
      <c r="D228" s="172"/>
      <c r="E228" s="172"/>
      <c r="F228" s="172"/>
      <c r="G228" s="172"/>
      <c r="H228" s="172"/>
      <c r="I228" s="172"/>
      <c r="J228" s="172"/>
      <c r="K228" s="172"/>
      <c r="L228" s="172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4"/>
    </row>
    <row r="229" spans="1:26" x14ac:dyDescent="0.25">
      <c r="A229" s="280" t="s">
        <v>103</v>
      </c>
      <c r="B229" s="278"/>
      <c r="C229" s="175"/>
      <c r="D229" s="172"/>
      <c r="E229" s="172"/>
      <c r="F229" s="172">
        <f>F232</f>
        <v>0</v>
      </c>
      <c r="G229" s="172">
        <f>F229</f>
        <v>0</v>
      </c>
      <c r="H229" s="172">
        <f>H230+H231+H232</f>
        <v>2538</v>
      </c>
      <c r="I229" s="172">
        <f>G229+H229</f>
        <v>2538</v>
      </c>
      <c r="J229" s="172">
        <f>J232+J231+J230</f>
        <v>2538</v>
      </c>
      <c r="K229" s="78">
        <f>J229+I229</f>
        <v>5076</v>
      </c>
      <c r="L229" s="78">
        <f>L231+L230+L232</f>
        <v>0</v>
      </c>
      <c r="M229" s="78">
        <f>K229+L229</f>
        <v>5076</v>
      </c>
      <c r="N229" s="78"/>
      <c r="O229" s="78">
        <f>M229+N229</f>
        <v>5076</v>
      </c>
      <c r="P229" s="78">
        <f>P231</f>
        <v>0</v>
      </c>
      <c r="Q229" s="78">
        <f>O229+P229</f>
        <v>5076</v>
      </c>
      <c r="R229" s="78">
        <f>R230+R231</f>
        <v>0</v>
      </c>
      <c r="S229" s="78">
        <f>Q229+R229</f>
        <v>5076</v>
      </c>
      <c r="T229" s="78"/>
      <c r="U229" s="78">
        <f>S229+T229</f>
        <v>5076</v>
      </c>
      <c r="V229" s="78">
        <f>V230+V231</f>
        <v>0</v>
      </c>
      <c r="W229" s="78">
        <f>U229+V229</f>
        <v>5076</v>
      </c>
      <c r="X229" s="78"/>
      <c r="Y229" s="78">
        <f>W229+X229</f>
        <v>5076</v>
      </c>
    </row>
    <row r="230" spans="1:26" x14ac:dyDescent="0.25">
      <c r="A230" s="26" t="s">
        <v>85</v>
      </c>
      <c r="B230" s="25">
        <v>225</v>
      </c>
      <c r="C230" s="120"/>
      <c r="D230" s="35"/>
      <c r="E230" s="35"/>
      <c r="F230" s="35"/>
      <c r="G230" s="35"/>
      <c r="H230" s="35"/>
      <c r="I230" s="35"/>
      <c r="J230" s="35">
        <v>0</v>
      </c>
      <c r="K230" s="40">
        <f>J230</f>
        <v>0</v>
      </c>
      <c r="L230" s="39"/>
      <c r="M230" s="35">
        <f>K230+L230</f>
        <v>0</v>
      </c>
      <c r="N230" s="39"/>
      <c r="O230" s="39"/>
      <c r="P230" s="39"/>
      <c r="Q230" s="39"/>
      <c r="R230" s="35"/>
      <c r="S230" s="40">
        <f>Q230+R230</f>
        <v>0</v>
      </c>
      <c r="T230" s="39"/>
      <c r="U230" s="35">
        <f>S230+T230</f>
        <v>0</v>
      </c>
      <c r="V230" s="35"/>
      <c r="W230" s="35">
        <f>U230+V230</f>
        <v>0</v>
      </c>
      <c r="X230" s="39"/>
      <c r="Y230" s="35">
        <f>W230+X230</f>
        <v>0</v>
      </c>
    </row>
    <row r="231" spans="1:26" x14ac:dyDescent="0.25">
      <c r="A231" s="26" t="s">
        <v>83</v>
      </c>
      <c r="B231" s="25">
        <v>225</v>
      </c>
      <c r="C231" s="120"/>
      <c r="D231" s="35"/>
      <c r="E231" s="35"/>
      <c r="F231" s="35"/>
      <c r="G231" s="35"/>
      <c r="H231" s="35"/>
      <c r="I231" s="35">
        <f>G231+H231</f>
        <v>0</v>
      </c>
      <c r="J231" s="35"/>
      <c r="K231" s="35">
        <f>J231</f>
        <v>0</v>
      </c>
      <c r="L231" s="35"/>
      <c r="M231" s="35">
        <f>K231+L231</f>
        <v>0</v>
      </c>
      <c r="N231" s="35"/>
      <c r="O231" s="35">
        <f>M231+N231</f>
        <v>0</v>
      </c>
      <c r="P231" s="35"/>
      <c r="Q231" s="35">
        <f>O231+P231</f>
        <v>0</v>
      </c>
      <c r="R231" s="35"/>
      <c r="S231" s="40">
        <f>Q231+R231</f>
        <v>0</v>
      </c>
      <c r="T231" s="35"/>
      <c r="U231" s="35">
        <f>S231+T231</f>
        <v>0</v>
      </c>
      <c r="V231" s="35"/>
      <c r="W231" s="35">
        <f>U231+V231</f>
        <v>0</v>
      </c>
      <c r="X231" s="35"/>
      <c r="Y231" s="35">
        <f>W231+X231</f>
        <v>0</v>
      </c>
    </row>
    <row r="232" spans="1:26" x14ac:dyDescent="0.25">
      <c r="A232" s="24" t="s">
        <v>160</v>
      </c>
      <c r="B232" s="224">
        <v>225</v>
      </c>
      <c r="C232" s="120"/>
      <c r="D232" s="121"/>
      <c r="E232" s="121"/>
      <c r="F232" s="35"/>
      <c r="G232" s="35">
        <f>F232</f>
        <v>0</v>
      </c>
      <c r="H232" s="35">
        <v>2538</v>
      </c>
      <c r="I232" s="35">
        <f>G232+H232</f>
        <v>2538</v>
      </c>
      <c r="J232" s="35">
        <v>2538</v>
      </c>
      <c r="K232" s="121">
        <f>I232+J232</f>
        <v>5076</v>
      </c>
      <c r="L232" s="121"/>
      <c r="M232" s="121">
        <f>K232+L232</f>
        <v>5076</v>
      </c>
      <c r="N232" s="121"/>
      <c r="O232" s="121">
        <f>M232+N232</f>
        <v>5076</v>
      </c>
      <c r="P232" s="121"/>
      <c r="Q232" s="121">
        <f>O232+P232</f>
        <v>5076</v>
      </c>
      <c r="R232" s="121"/>
      <c r="S232" s="123">
        <f>Q232+R232</f>
        <v>5076</v>
      </c>
      <c r="T232" s="121"/>
      <c r="U232" s="35">
        <f>S232+T232</f>
        <v>5076</v>
      </c>
      <c r="V232" s="121"/>
      <c r="W232" s="35">
        <f>U232+V232</f>
        <v>5076</v>
      </c>
      <c r="X232" s="121"/>
      <c r="Y232" s="35">
        <f>W232+X232</f>
        <v>5076</v>
      </c>
    </row>
    <row r="233" spans="1:26" x14ac:dyDescent="0.25">
      <c r="A233" s="50" t="s">
        <v>16</v>
      </c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2"/>
    </row>
    <row r="234" spans="1:26" x14ac:dyDescent="0.25">
      <c r="A234" s="225" t="s">
        <v>153</v>
      </c>
      <c r="B234" s="18">
        <v>251</v>
      </c>
      <c r="C234" s="80"/>
      <c r="D234" s="80"/>
      <c r="E234" s="80">
        <f>C234+D234</f>
        <v>0</v>
      </c>
      <c r="F234" s="80">
        <f>F235</f>
        <v>43000</v>
      </c>
      <c r="G234" s="80">
        <f>E234+F234</f>
        <v>43000</v>
      </c>
      <c r="H234" s="80">
        <v>0</v>
      </c>
      <c r="I234" s="80">
        <f>G234+H234</f>
        <v>43000</v>
      </c>
      <c r="J234" s="80">
        <v>0</v>
      </c>
      <c r="K234" s="80">
        <f>I234+J234</f>
        <v>43000</v>
      </c>
      <c r="L234" s="80">
        <f>L235</f>
        <v>43000</v>
      </c>
      <c r="M234" s="80">
        <f>K234+L234</f>
        <v>86000</v>
      </c>
      <c r="N234" s="80"/>
      <c r="O234" s="80">
        <f>M234+N234</f>
        <v>86000</v>
      </c>
      <c r="P234" s="80">
        <v>0</v>
      </c>
      <c r="Q234" s="80">
        <f>O234+P234</f>
        <v>86000</v>
      </c>
      <c r="R234" s="80">
        <f>R235</f>
        <v>0</v>
      </c>
      <c r="S234" s="80">
        <f>Q234+R234</f>
        <v>86000</v>
      </c>
      <c r="T234" s="80"/>
      <c r="U234" s="80">
        <f>S234+T234</f>
        <v>86000</v>
      </c>
      <c r="V234" s="80">
        <f>V235</f>
        <v>0</v>
      </c>
      <c r="W234" s="80">
        <f>U234+V234</f>
        <v>86000</v>
      </c>
      <c r="X234" s="80"/>
      <c r="Y234" s="80">
        <f>W234+X234</f>
        <v>86000</v>
      </c>
      <c r="Z234" s="1"/>
    </row>
    <row r="235" spans="1:26" x14ac:dyDescent="0.25">
      <c r="A235" s="209" t="s">
        <v>121</v>
      </c>
      <c r="B235" s="207">
        <v>251</v>
      </c>
      <c r="C235" s="208"/>
      <c r="D235" s="208"/>
      <c r="E235" s="208"/>
      <c r="F235" s="215">
        <v>43000</v>
      </c>
      <c r="G235" s="80">
        <f>E235+F235</f>
        <v>43000</v>
      </c>
      <c r="H235" s="80"/>
      <c r="I235" s="80">
        <f>G235+H235</f>
        <v>43000</v>
      </c>
      <c r="J235" s="80"/>
      <c r="K235" s="80">
        <f>I235+J235</f>
        <v>43000</v>
      </c>
      <c r="L235" s="215">
        <v>43000</v>
      </c>
      <c r="M235" s="80">
        <f>K235+L235</f>
        <v>86000</v>
      </c>
      <c r="N235" s="80"/>
      <c r="O235" s="80">
        <f>M235+N235</f>
        <v>86000</v>
      </c>
      <c r="P235" s="80"/>
      <c r="Q235" s="80">
        <f>O235+P235</f>
        <v>86000</v>
      </c>
      <c r="R235" s="80"/>
      <c r="S235" s="80">
        <f>Q235+R235</f>
        <v>86000</v>
      </c>
      <c r="T235" s="80"/>
      <c r="U235" s="80">
        <f>S235+T235</f>
        <v>86000</v>
      </c>
      <c r="V235" s="80"/>
      <c r="W235" s="80">
        <f>U235+V235</f>
        <v>86000</v>
      </c>
      <c r="X235" s="80"/>
      <c r="Y235" s="80">
        <f>W235+X235</f>
        <v>86000</v>
      </c>
      <c r="Z235" s="1"/>
    </row>
    <row r="236" spans="1:26" ht="3" customHeight="1" x14ac:dyDescent="0.25">
      <c r="A236" s="70" t="s">
        <v>1</v>
      </c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2"/>
    </row>
    <row r="237" spans="1:26" hidden="1" x14ac:dyDescent="0.25">
      <c r="A237" s="70" t="s">
        <v>93</v>
      </c>
      <c r="B237" s="72"/>
      <c r="C237" s="81">
        <f>C238</f>
        <v>0</v>
      </c>
      <c r="D237" s="81">
        <f t="shared" ref="D237:Y237" si="174">SUM(D238:D238)</f>
        <v>0</v>
      </c>
      <c r="E237" s="81">
        <f t="shared" si="174"/>
        <v>0</v>
      </c>
      <c r="F237" s="81">
        <f t="shared" si="174"/>
        <v>0</v>
      </c>
      <c r="G237" s="81">
        <f t="shared" si="174"/>
        <v>0</v>
      </c>
      <c r="H237" s="81">
        <f t="shared" si="174"/>
        <v>0</v>
      </c>
      <c r="I237" s="81">
        <f t="shared" si="174"/>
        <v>0</v>
      </c>
      <c r="J237" s="81">
        <f t="shared" si="174"/>
        <v>0</v>
      </c>
      <c r="K237" s="81">
        <f t="shared" si="174"/>
        <v>0</v>
      </c>
      <c r="L237" s="81">
        <f t="shared" si="174"/>
        <v>0</v>
      </c>
      <c r="M237" s="81">
        <f t="shared" si="174"/>
        <v>0</v>
      </c>
      <c r="N237" s="81">
        <f t="shared" si="174"/>
        <v>0</v>
      </c>
      <c r="O237" s="81">
        <f t="shared" si="174"/>
        <v>0</v>
      </c>
      <c r="P237" s="81">
        <f t="shared" si="174"/>
        <v>0</v>
      </c>
      <c r="Q237" s="81">
        <f t="shared" si="174"/>
        <v>0</v>
      </c>
      <c r="R237" s="81">
        <f t="shared" si="174"/>
        <v>0</v>
      </c>
      <c r="S237" s="81">
        <f t="shared" si="174"/>
        <v>0</v>
      </c>
      <c r="T237" s="81">
        <f t="shared" si="174"/>
        <v>0</v>
      </c>
      <c r="U237" s="81">
        <f t="shared" si="174"/>
        <v>0</v>
      </c>
      <c r="V237" s="81">
        <f t="shared" si="174"/>
        <v>0</v>
      </c>
      <c r="W237" s="81">
        <f t="shared" si="174"/>
        <v>0</v>
      </c>
      <c r="X237" s="81">
        <f t="shared" si="174"/>
        <v>0</v>
      </c>
      <c r="Y237" s="81">
        <f t="shared" si="174"/>
        <v>0</v>
      </c>
    </row>
    <row r="238" spans="1:26" hidden="1" x14ac:dyDescent="0.25">
      <c r="A238" s="24"/>
      <c r="B238" s="25">
        <v>226</v>
      </c>
      <c r="C238" s="39"/>
      <c r="D238" s="35"/>
      <c r="E238" s="35">
        <f>C238+D238</f>
        <v>0</v>
      </c>
      <c r="F238" s="35"/>
      <c r="G238" s="35">
        <f>E238+F238</f>
        <v>0</v>
      </c>
      <c r="H238" s="35"/>
      <c r="I238" s="35">
        <f>G238+H238</f>
        <v>0</v>
      </c>
      <c r="J238" s="35"/>
      <c r="K238" s="35">
        <f>I238+J238</f>
        <v>0</v>
      </c>
      <c r="L238" s="35"/>
      <c r="M238" s="35">
        <f>K238+L238</f>
        <v>0</v>
      </c>
      <c r="N238" s="35"/>
      <c r="O238" s="35">
        <f>M238+N238</f>
        <v>0</v>
      </c>
      <c r="P238" s="35"/>
      <c r="Q238" s="35">
        <f>O238+P238</f>
        <v>0</v>
      </c>
      <c r="R238" s="35"/>
      <c r="S238" s="35">
        <f>Q238+R238</f>
        <v>0</v>
      </c>
      <c r="T238" s="35"/>
      <c r="U238" s="35">
        <f>S238+T238</f>
        <v>0</v>
      </c>
      <c r="V238" s="35"/>
      <c r="W238" s="35">
        <f>U238+V238</f>
        <v>0</v>
      </c>
      <c r="X238" s="35"/>
      <c r="Y238" s="35">
        <f>W238+X238</f>
        <v>0</v>
      </c>
    </row>
    <row r="239" spans="1:26" x14ac:dyDescent="0.25">
      <c r="A239" s="58" t="s">
        <v>16</v>
      </c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60"/>
    </row>
    <row r="240" spans="1:26" x14ac:dyDescent="0.25">
      <c r="A240" s="58" t="s">
        <v>161</v>
      </c>
      <c r="B240" s="60"/>
      <c r="C240" s="82">
        <f>SUM(C241:C241)</f>
        <v>0</v>
      </c>
      <c r="D240" s="82">
        <f>SUM(D241:D241)</f>
        <v>0</v>
      </c>
      <c r="E240" s="82">
        <f>C240+D240</f>
        <v>0</v>
      </c>
      <c r="F240" s="82">
        <f>SUM(F241:F241)</f>
        <v>0</v>
      </c>
      <c r="G240" s="82">
        <f>E240+F240</f>
        <v>0</v>
      </c>
      <c r="H240" s="82">
        <f>SUM(H241:H241)</f>
        <v>0</v>
      </c>
      <c r="I240" s="82">
        <f>G240+H240</f>
        <v>0</v>
      </c>
      <c r="J240" s="82">
        <f>SUM(J241:J241)</f>
        <v>0</v>
      </c>
      <c r="K240" s="82">
        <f>I240+J240</f>
        <v>0</v>
      </c>
      <c r="L240" s="82">
        <f>SUM(L241:L241)</f>
        <v>0</v>
      </c>
      <c r="M240" s="82">
        <f>K240+L240</f>
        <v>0</v>
      </c>
      <c r="N240" s="82">
        <f>SUM(N241:N241)</f>
        <v>0</v>
      </c>
      <c r="O240" s="82">
        <f>M240+N240</f>
        <v>0</v>
      </c>
      <c r="P240" s="82">
        <f>SUM(P241:P241)+P243</f>
        <v>0</v>
      </c>
      <c r="Q240" s="82">
        <f>O240+P240</f>
        <v>0</v>
      </c>
      <c r="R240" s="82">
        <f>R241+R243</f>
        <v>0</v>
      </c>
      <c r="S240" s="82">
        <f>Q240+R240</f>
        <v>0</v>
      </c>
      <c r="T240" s="82">
        <f>T241+T243+T242</f>
        <v>0</v>
      </c>
      <c r="U240" s="82">
        <f t="shared" ref="U240:U246" si="175">S240+T240</f>
        <v>0</v>
      </c>
      <c r="V240" s="82">
        <f>SUM(V241:V241)+V242</f>
        <v>0</v>
      </c>
      <c r="W240" s="82">
        <f t="shared" ref="W240:W246" si="176">U240+V240</f>
        <v>0</v>
      </c>
      <c r="X240" s="82">
        <f>SUM(X241:X241)</f>
        <v>0</v>
      </c>
      <c r="Y240" s="82">
        <f>SUM(Y241:Y241)+Y243+Y242</f>
        <v>0</v>
      </c>
      <c r="Z240" s="1"/>
    </row>
    <row r="241" spans="1:26" ht="0.75" customHeight="1" x14ac:dyDescent="0.25">
      <c r="A241" s="10" t="s">
        <v>57</v>
      </c>
      <c r="B241" s="10">
        <v>225</v>
      </c>
      <c r="C241" s="31"/>
      <c r="D241" s="31"/>
      <c r="E241" s="31">
        <f>C241+D241</f>
        <v>0</v>
      </c>
      <c r="F241" s="31"/>
      <c r="G241" s="31">
        <f>E241+F241</f>
        <v>0</v>
      </c>
      <c r="H241" s="31"/>
      <c r="I241" s="31">
        <f>G241+H241</f>
        <v>0</v>
      </c>
      <c r="J241" s="31"/>
      <c r="K241" s="31">
        <f>I241+J241</f>
        <v>0</v>
      </c>
      <c r="L241" s="31"/>
      <c r="M241" s="31">
        <f>K241+L241</f>
        <v>0</v>
      </c>
      <c r="N241" s="31"/>
      <c r="O241" s="31">
        <f>M241+N241</f>
        <v>0</v>
      </c>
      <c r="P241" s="31"/>
      <c r="Q241" s="31">
        <f>O241+P241</f>
        <v>0</v>
      </c>
      <c r="R241" s="31"/>
      <c r="S241" s="31">
        <f>Q241+R241</f>
        <v>0</v>
      </c>
      <c r="T241" s="31"/>
      <c r="U241" s="31">
        <f t="shared" si="175"/>
        <v>0</v>
      </c>
      <c r="V241" s="31"/>
      <c r="W241" s="31">
        <f t="shared" si="176"/>
        <v>0</v>
      </c>
      <c r="X241" s="31"/>
      <c r="Y241" s="31">
        <f t="shared" ref="Y241:Y246" si="177">W241+X241</f>
        <v>0</v>
      </c>
    </row>
    <row r="242" spans="1:26" hidden="1" x14ac:dyDescent="0.25">
      <c r="A242" s="16"/>
      <c r="B242" s="125">
        <v>310</v>
      </c>
      <c r="C242" s="205"/>
      <c r="D242" s="205"/>
      <c r="E242" s="205"/>
      <c r="F242" s="205"/>
      <c r="G242" s="205"/>
      <c r="H242" s="205"/>
      <c r="I242" s="31"/>
      <c r="J242" s="31"/>
      <c r="K242" s="31"/>
      <c r="L242" s="31"/>
      <c r="M242" s="31">
        <f t="shared" ref="M242:M245" si="178">K242+L242</f>
        <v>0</v>
      </c>
      <c r="N242" s="31"/>
      <c r="O242" s="31"/>
      <c r="P242" s="205"/>
      <c r="Q242" s="31"/>
      <c r="R242" s="205"/>
      <c r="S242" s="31"/>
      <c r="T242" s="205"/>
      <c r="U242" s="31">
        <f t="shared" si="175"/>
        <v>0</v>
      </c>
      <c r="V242" s="205"/>
      <c r="W242" s="31">
        <f t="shared" si="176"/>
        <v>0</v>
      </c>
      <c r="X242" s="205"/>
      <c r="Y242" s="31">
        <f t="shared" si="177"/>
        <v>0</v>
      </c>
    </row>
    <row r="243" spans="1:26" hidden="1" x14ac:dyDescent="0.25">
      <c r="A243" s="16"/>
      <c r="B243" s="125">
        <v>225</v>
      </c>
      <c r="C243" s="205"/>
      <c r="D243" s="205"/>
      <c r="E243" s="205"/>
      <c r="F243" s="205"/>
      <c r="G243" s="205"/>
      <c r="H243" s="205"/>
      <c r="I243" s="31"/>
      <c r="J243" s="31"/>
      <c r="K243" s="31"/>
      <c r="L243" s="31"/>
      <c r="M243" s="31">
        <f t="shared" si="178"/>
        <v>0</v>
      </c>
      <c r="N243" s="31"/>
      <c r="O243" s="31"/>
      <c r="P243" s="31"/>
      <c r="Q243" s="31">
        <f>O243+P243</f>
        <v>0</v>
      </c>
      <c r="R243" s="205"/>
      <c r="S243" s="31">
        <f>Q243+R243</f>
        <v>0</v>
      </c>
      <c r="T243" s="205"/>
      <c r="U243" s="31">
        <f t="shared" si="175"/>
        <v>0</v>
      </c>
      <c r="V243" s="205"/>
      <c r="W243" s="31">
        <f t="shared" si="176"/>
        <v>0</v>
      </c>
      <c r="X243" s="205"/>
      <c r="Y243" s="31">
        <f t="shared" si="177"/>
        <v>0</v>
      </c>
    </row>
    <row r="244" spans="1:26" x14ac:dyDescent="0.25">
      <c r="A244" s="16" t="s">
        <v>122</v>
      </c>
      <c r="B244" s="125">
        <v>225</v>
      </c>
      <c r="C244" s="205"/>
      <c r="D244" s="205"/>
      <c r="E244" s="205"/>
      <c r="F244" s="205">
        <v>169544.18</v>
      </c>
      <c r="G244" s="31">
        <f>E244+F244</f>
        <v>169544.18</v>
      </c>
      <c r="H244" s="205"/>
      <c r="I244" s="31">
        <f>G244+H244</f>
        <v>169544.18</v>
      </c>
      <c r="J244" s="31"/>
      <c r="K244" s="31">
        <f>I244+J244</f>
        <v>169544.18</v>
      </c>
      <c r="L244" s="31"/>
      <c r="M244" s="31">
        <f t="shared" si="178"/>
        <v>169544.18</v>
      </c>
      <c r="N244" s="31"/>
      <c r="O244" s="31">
        <f>M244+N244</f>
        <v>169544.18</v>
      </c>
      <c r="P244" s="31"/>
      <c r="Q244" s="31">
        <f t="shared" ref="Q244:Q245" si="179">O244+P244</f>
        <v>169544.18</v>
      </c>
      <c r="R244" s="31"/>
      <c r="S244" s="210">
        <f>R244</f>
        <v>0</v>
      </c>
      <c r="T244" s="205"/>
      <c r="U244" s="211">
        <f t="shared" si="175"/>
        <v>0</v>
      </c>
      <c r="V244" s="205"/>
      <c r="W244" s="82">
        <f t="shared" si="176"/>
        <v>0</v>
      </c>
      <c r="X244" s="210"/>
      <c r="Y244" s="211">
        <f t="shared" si="177"/>
        <v>0</v>
      </c>
    </row>
    <row r="245" spans="1:26" x14ac:dyDescent="0.25">
      <c r="A245" s="16" t="s">
        <v>181</v>
      </c>
      <c r="B245" s="125">
        <v>225</v>
      </c>
      <c r="C245" s="205"/>
      <c r="D245" s="205"/>
      <c r="E245" s="205"/>
      <c r="F245" s="205"/>
      <c r="G245" s="205"/>
      <c r="H245" s="205"/>
      <c r="I245" s="31"/>
      <c r="J245" s="211">
        <f>2913.02+2910.39+14799.5+3233.32</f>
        <v>23856.23</v>
      </c>
      <c r="K245" s="31">
        <f>I245+J245</f>
        <v>23856.23</v>
      </c>
      <c r="L245" s="31"/>
      <c r="M245" s="31">
        <f t="shared" si="178"/>
        <v>23856.23</v>
      </c>
      <c r="N245" s="31"/>
      <c r="O245" s="31">
        <f>M245+N245</f>
        <v>23856.23</v>
      </c>
      <c r="P245" s="205"/>
      <c r="Q245" s="31">
        <f t="shared" si="179"/>
        <v>23856.23</v>
      </c>
      <c r="R245" s="31"/>
      <c r="S245" s="210"/>
      <c r="T245" s="205"/>
      <c r="U245" s="210"/>
      <c r="V245" s="205"/>
      <c r="W245" s="82"/>
      <c r="X245" s="210"/>
      <c r="Y245" s="211">
        <f t="shared" si="177"/>
        <v>0</v>
      </c>
    </row>
    <row r="246" spans="1:26" hidden="1" x14ac:dyDescent="0.25">
      <c r="A246" s="16" t="s">
        <v>154</v>
      </c>
      <c r="B246" s="125">
        <v>225</v>
      </c>
      <c r="C246" s="205"/>
      <c r="D246" s="205"/>
      <c r="E246" s="205"/>
      <c r="F246" s="205"/>
      <c r="G246" s="205"/>
      <c r="H246" s="210"/>
      <c r="I246" s="211">
        <f>H246</f>
        <v>0</v>
      </c>
      <c r="J246" s="31"/>
      <c r="K246" s="31">
        <f>I246+J246</f>
        <v>0</v>
      </c>
      <c r="L246" s="31"/>
      <c r="M246" s="31">
        <f>K246+L246</f>
        <v>0</v>
      </c>
      <c r="N246" s="31"/>
      <c r="O246" s="211">
        <f>M246+N246</f>
        <v>0</v>
      </c>
      <c r="P246" s="205"/>
      <c r="Q246" s="211">
        <f>O246+P246</f>
        <v>0</v>
      </c>
      <c r="R246" s="31"/>
      <c r="S246" s="210">
        <f>Q246+R246</f>
        <v>0</v>
      </c>
      <c r="T246" s="31"/>
      <c r="U246" s="210">
        <f t="shared" si="175"/>
        <v>0</v>
      </c>
      <c r="V246" s="211"/>
      <c r="W246" s="226">
        <f t="shared" si="176"/>
        <v>0</v>
      </c>
      <c r="X246" s="31"/>
      <c r="Y246" s="227">
        <f t="shared" si="177"/>
        <v>0</v>
      </c>
    </row>
    <row r="247" spans="1:26" x14ac:dyDescent="0.25">
      <c r="A247" s="95" t="s">
        <v>16</v>
      </c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7"/>
    </row>
    <row r="248" spans="1:26" x14ac:dyDescent="0.25">
      <c r="A248" s="95" t="s">
        <v>66</v>
      </c>
      <c r="B248" s="97"/>
      <c r="C248" s="160">
        <f>SUM(C249:C249)</f>
        <v>87096.709999999992</v>
      </c>
      <c r="D248" s="160">
        <f>SUM(D249:D249)+D250</f>
        <v>110756.1</v>
      </c>
      <c r="E248" s="160">
        <f>C248+D248</f>
        <v>197852.81</v>
      </c>
      <c r="F248" s="160">
        <f>SUM(F249:F249)</f>
        <v>89134.950000000012</v>
      </c>
      <c r="G248" s="160">
        <f>E248+F248</f>
        <v>286987.76</v>
      </c>
      <c r="H248" s="160">
        <f>SUM(H249:H249)</f>
        <v>75961.759999999995</v>
      </c>
      <c r="I248" s="160">
        <f>G248+H248</f>
        <v>362949.52</v>
      </c>
      <c r="J248" s="160">
        <f>SUM(J249:J249)+J251</f>
        <v>142575.79</v>
      </c>
      <c r="K248" s="160">
        <f>I248+J248</f>
        <v>505525.31000000006</v>
      </c>
      <c r="L248" s="160">
        <f>SUM(L249:L250)</f>
        <v>106096.99</v>
      </c>
      <c r="M248" s="160">
        <f>K248+L248</f>
        <v>611622.30000000005</v>
      </c>
      <c r="N248" s="160">
        <f>SUM(N249:N249)</f>
        <v>34338.89</v>
      </c>
      <c r="O248" s="160">
        <f>M248+N248</f>
        <v>645961.19000000006</v>
      </c>
      <c r="P248" s="160">
        <f>SUM(P249:P249)</f>
        <v>0</v>
      </c>
      <c r="Q248" s="160">
        <f>O248+P248</f>
        <v>645961.19000000006</v>
      </c>
      <c r="R248" s="160">
        <f>SUM(R249:R249)+R251</f>
        <v>0</v>
      </c>
      <c r="S248" s="160">
        <f>Q248+R248</f>
        <v>645961.19000000006</v>
      </c>
      <c r="T248" s="160">
        <f>SUM(T249:T249)+T251</f>
        <v>0</v>
      </c>
      <c r="U248" s="160">
        <f>S248+T248</f>
        <v>645961.19000000006</v>
      </c>
      <c r="V248" s="160">
        <f>SUM(V249:V249)+V251</f>
        <v>0</v>
      </c>
      <c r="W248" s="160">
        <f>U248+V248</f>
        <v>645961.19000000006</v>
      </c>
      <c r="X248" s="160">
        <f>SUM(X249:X249)+X251</f>
        <v>0</v>
      </c>
      <c r="Y248" s="160">
        <f>W248+X248</f>
        <v>645961.19000000006</v>
      </c>
      <c r="Z248" s="1"/>
    </row>
    <row r="249" spans="1:26" x14ac:dyDescent="0.25">
      <c r="A249" s="21" t="s">
        <v>21</v>
      </c>
      <c r="B249" s="10">
        <v>223</v>
      </c>
      <c r="C249" s="31">
        <f>69527.23+17569.48</f>
        <v>87096.709999999992</v>
      </c>
      <c r="D249" s="31">
        <f>31418.55+35335.43+44002.12</f>
        <v>110756.1</v>
      </c>
      <c r="E249" s="31">
        <f>C249+D249</f>
        <v>197852.81</v>
      </c>
      <c r="F249" s="31">
        <f>28798.51+20118.96+40217.48</f>
        <v>89134.950000000012</v>
      </c>
      <c r="G249" s="31">
        <f>E249+F249</f>
        <v>286987.76</v>
      </c>
      <c r="H249" s="31">
        <f>26699.1+34149.25+15113.41</f>
        <v>75961.759999999995</v>
      </c>
      <c r="I249" s="31">
        <f>G249+H249</f>
        <v>362949.52</v>
      </c>
      <c r="J249" s="31">
        <f>22423.34+29428.84+8236.61+2000</f>
        <v>62088.79</v>
      </c>
      <c r="K249" s="31">
        <f>I249+J249</f>
        <v>425038.31</v>
      </c>
      <c r="L249" s="31">
        <f>22885.62+18980.71+28700.66</f>
        <v>70566.990000000005</v>
      </c>
      <c r="M249" s="31">
        <f>K249+L249</f>
        <v>495605.3</v>
      </c>
      <c r="N249" s="31">
        <f>13935.13+20403.76</f>
        <v>34338.89</v>
      </c>
      <c r="O249" s="31">
        <f>M249+N249</f>
        <v>529944.18999999994</v>
      </c>
      <c r="P249" s="31"/>
      <c r="Q249" s="31">
        <f>O249+P249</f>
        <v>529944.18999999994</v>
      </c>
      <c r="R249" s="31"/>
      <c r="S249" s="31">
        <f>Q249+R249</f>
        <v>529944.18999999994</v>
      </c>
      <c r="T249" s="31"/>
      <c r="U249" s="31">
        <f>S249+T249</f>
        <v>529944.18999999994</v>
      </c>
      <c r="V249" s="31"/>
      <c r="W249" s="31">
        <f>U249+V249</f>
        <v>529944.18999999994</v>
      </c>
      <c r="X249" s="31"/>
      <c r="Y249" s="31">
        <f>W249+X249</f>
        <v>529944.18999999994</v>
      </c>
    </row>
    <row r="250" spans="1:26" x14ac:dyDescent="0.25">
      <c r="A250" s="95" t="s">
        <v>166</v>
      </c>
      <c r="B250" s="213"/>
      <c r="C250" s="219"/>
      <c r="D250" s="219">
        <f>D251</f>
        <v>0</v>
      </c>
      <c r="E250" s="219">
        <f>C250+D250</f>
        <v>0</v>
      </c>
      <c r="F250" s="219"/>
      <c r="G250" s="219">
        <f>E250+F250</f>
        <v>0</v>
      </c>
      <c r="H250" s="219"/>
      <c r="I250" s="219">
        <f>G250+H250</f>
        <v>0</v>
      </c>
      <c r="J250" s="219">
        <f>J251</f>
        <v>80487</v>
      </c>
      <c r="K250" s="219">
        <f>I250+J250</f>
        <v>80487</v>
      </c>
      <c r="L250" s="219">
        <f>L251</f>
        <v>35530</v>
      </c>
      <c r="M250" s="219">
        <f>K250+L250</f>
        <v>116017</v>
      </c>
      <c r="N250" s="219"/>
      <c r="O250" s="219">
        <f>M250+N250</f>
        <v>116017</v>
      </c>
      <c r="P250" s="219"/>
      <c r="Q250" s="219">
        <f>O250+P250</f>
        <v>116017</v>
      </c>
      <c r="R250" s="219">
        <f>R251</f>
        <v>0</v>
      </c>
      <c r="S250" s="219">
        <f>Q250+R250</f>
        <v>116017</v>
      </c>
      <c r="T250" s="219">
        <f>T251</f>
        <v>0</v>
      </c>
      <c r="U250" s="219">
        <f>S250+T250</f>
        <v>116017</v>
      </c>
      <c r="V250" s="219">
        <f>V251</f>
        <v>0</v>
      </c>
      <c r="W250" s="219">
        <f>U250+V250</f>
        <v>116017</v>
      </c>
      <c r="X250" s="219">
        <f>X251</f>
        <v>0</v>
      </c>
      <c r="Y250" s="219">
        <f>W250+X250</f>
        <v>116017</v>
      </c>
    </row>
    <row r="251" spans="1:26" x14ac:dyDescent="0.25">
      <c r="A251" s="218" t="s">
        <v>147</v>
      </c>
      <c r="B251" s="10">
        <v>225</v>
      </c>
      <c r="C251" s="205"/>
      <c r="D251" s="31"/>
      <c r="E251" s="31">
        <f>C251+D251</f>
        <v>0</v>
      </c>
      <c r="F251" s="31"/>
      <c r="G251" s="31">
        <f>E251+F251</f>
        <v>0</v>
      </c>
      <c r="H251" s="31"/>
      <c r="I251" s="31">
        <f>G251+H251</f>
        <v>0</v>
      </c>
      <c r="J251" s="31">
        <f>18790+20864+19960+12783+8090</f>
        <v>80487</v>
      </c>
      <c r="K251" s="31">
        <f>I251+J251</f>
        <v>80487</v>
      </c>
      <c r="L251" s="31">
        <v>35530</v>
      </c>
      <c r="M251" s="31">
        <f>K251+L251</f>
        <v>116017</v>
      </c>
      <c r="N251" s="31"/>
      <c r="O251" s="31">
        <f>M251+N251</f>
        <v>116017</v>
      </c>
      <c r="P251" s="31"/>
      <c r="Q251" s="31">
        <f>O251+P251</f>
        <v>116017</v>
      </c>
      <c r="R251" s="31"/>
      <c r="S251" s="31">
        <f>Q251+R251</f>
        <v>116017</v>
      </c>
      <c r="T251" s="31"/>
      <c r="U251" s="31">
        <f>S251+T251</f>
        <v>116017</v>
      </c>
      <c r="V251" s="31"/>
      <c r="W251" s="31">
        <f>U251+V251</f>
        <v>116017</v>
      </c>
      <c r="X251" s="31"/>
      <c r="Y251" s="31">
        <f>W251+X251</f>
        <v>116017</v>
      </c>
    </row>
    <row r="252" spans="1:26" s="3" customFormat="1" ht="0.75" customHeight="1" x14ac:dyDescent="0.25">
      <c r="A252" s="73" t="s">
        <v>16</v>
      </c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5"/>
    </row>
    <row r="253" spans="1:26" s="3" customFormat="1" hidden="1" x14ac:dyDescent="0.25">
      <c r="A253" s="110" t="s">
        <v>120</v>
      </c>
      <c r="B253" s="112"/>
      <c r="C253" s="116">
        <f t="shared" ref="C253:L253" si="180">C254+C257</f>
        <v>0</v>
      </c>
      <c r="D253" s="116">
        <f t="shared" si="180"/>
        <v>0</v>
      </c>
      <c r="E253" s="116">
        <f t="shared" si="180"/>
        <v>0</v>
      </c>
      <c r="F253" s="116">
        <f t="shared" si="180"/>
        <v>0</v>
      </c>
      <c r="G253" s="116">
        <f t="shared" si="180"/>
        <v>0</v>
      </c>
      <c r="H253" s="116">
        <f t="shared" si="180"/>
        <v>0</v>
      </c>
      <c r="I253" s="116">
        <f>G253+H253</f>
        <v>0</v>
      </c>
      <c r="J253" s="116">
        <f t="shared" si="180"/>
        <v>0</v>
      </c>
      <c r="K253" s="116">
        <f>I253+J253</f>
        <v>0</v>
      </c>
      <c r="L253" s="116">
        <f t="shared" si="180"/>
        <v>0</v>
      </c>
      <c r="M253" s="116">
        <f>L253+K253</f>
        <v>0</v>
      </c>
      <c r="N253" s="116">
        <f t="shared" ref="N253:Y253" si="181">N254+N257</f>
        <v>0</v>
      </c>
      <c r="O253" s="116">
        <f>M253+N253</f>
        <v>0</v>
      </c>
      <c r="P253" s="116">
        <f t="shared" si="181"/>
        <v>0</v>
      </c>
      <c r="Q253" s="116">
        <f t="shared" si="181"/>
        <v>0</v>
      </c>
      <c r="R253" s="116">
        <f t="shared" si="181"/>
        <v>0</v>
      </c>
      <c r="S253" s="116">
        <f t="shared" si="181"/>
        <v>0</v>
      </c>
      <c r="T253" s="116">
        <f t="shared" si="181"/>
        <v>0</v>
      </c>
      <c r="U253" s="116">
        <f t="shared" si="181"/>
        <v>0</v>
      </c>
      <c r="V253" s="116">
        <f t="shared" si="181"/>
        <v>0</v>
      </c>
      <c r="W253" s="116">
        <f t="shared" si="181"/>
        <v>0</v>
      </c>
      <c r="X253" s="116">
        <f t="shared" si="181"/>
        <v>0</v>
      </c>
      <c r="Y253" s="116">
        <f t="shared" si="181"/>
        <v>0</v>
      </c>
      <c r="Z253" s="2"/>
    </row>
    <row r="254" spans="1:26" s="3" customFormat="1" hidden="1" x14ac:dyDescent="0.25">
      <c r="A254" s="99" t="s">
        <v>30</v>
      </c>
      <c r="B254" s="100"/>
      <c r="C254" s="101">
        <f t="shared" ref="C254:X254" si="182">SUM(C255:C255)</f>
        <v>0</v>
      </c>
      <c r="D254" s="101">
        <f>SUM(D255:D256)</f>
        <v>0</v>
      </c>
      <c r="E254" s="101">
        <f>SUM(E255:E256)</f>
        <v>0</v>
      </c>
      <c r="F254" s="101">
        <f>SUM(F255:F256)</f>
        <v>0</v>
      </c>
      <c r="G254" s="101">
        <f>G255+G256</f>
        <v>0</v>
      </c>
      <c r="H254" s="101">
        <f t="shared" si="182"/>
        <v>0</v>
      </c>
      <c r="I254" s="101">
        <f t="shared" si="182"/>
        <v>0</v>
      </c>
      <c r="J254" s="101">
        <f t="shared" si="182"/>
        <v>0</v>
      </c>
      <c r="K254" s="101">
        <f t="shared" si="182"/>
        <v>0</v>
      </c>
      <c r="L254" s="101">
        <f t="shared" si="182"/>
        <v>0</v>
      </c>
      <c r="M254" s="101">
        <f t="shared" si="182"/>
        <v>0</v>
      </c>
      <c r="N254" s="101">
        <f t="shared" si="182"/>
        <v>0</v>
      </c>
      <c r="O254" s="101">
        <f t="shared" si="182"/>
        <v>0</v>
      </c>
      <c r="P254" s="101">
        <f t="shared" si="182"/>
        <v>0</v>
      </c>
      <c r="Q254" s="101">
        <f>SUM(Q255:Q256)</f>
        <v>0</v>
      </c>
      <c r="R254" s="101">
        <f t="shared" si="182"/>
        <v>0</v>
      </c>
      <c r="S254" s="101">
        <f>SUM(S255:S256)</f>
        <v>0</v>
      </c>
      <c r="T254" s="101">
        <f t="shared" ref="T254:U254" si="183">SUM(T255:T256)</f>
        <v>0</v>
      </c>
      <c r="U254" s="101">
        <f t="shared" si="183"/>
        <v>0</v>
      </c>
      <c r="V254" s="101">
        <f t="shared" si="182"/>
        <v>0</v>
      </c>
      <c r="W254" s="101">
        <f>U254+V254</f>
        <v>0</v>
      </c>
      <c r="X254" s="101">
        <f t="shared" si="182"/>
        <v>0</v>
      </c>
      <c r="Y254" s="101">
        <f>SUM(Y255:Y255)+Y256</f>
        <v>0</v>
      </c>
      <c r="Z254" s="2"/>
    </row>
    <row r="255" spans="1:26" hidden="1" x14ac:dyDescent="0.25">
      <c r="A255" s="10" t="s">
        <v>42</v>
      </c>
      <c r="B255" s="10">
        <v>225</v>
      </c>
      <c r="C255" s="31"/>
      <c r="D255" s="31"/>
      <c r="E255" s="31">
        <f>C255+D255</f>
        <v>0</v>
      </c>
      <c r="F255" s="31"/>
      <c r="G255" s="31">
        <f>E255+F255</f>
        <v>0</v>
      </c>
      <c r="H255" s="31"/>
      <c r="I255" s="31">
        <f>G255+H255</f>
        <v>0</v>
      </c>
      <c r="J255" s="31"/>
      <c r="K255" s="31">
        <f>I255+J255</f>
        <v>0</v>
      </c>
      <c r="L255" s="31"/>
      <c r="M255" s="31">
        <f>K255+L255</f>
        <v>0</v>
      </c>
      <c r="N255" s="31"/>
      <c r="O255" s="31">
        <f>M255+N255</f>
        <v>0</v>
      </c>
      <c r="P255" s="31"/>
      <c r="Q255" s="31">
        <f>O255+P255</f>
        <v>0</v>
      </c>
      <c r="R255" s="31"/>
      <c r="S255" s="31">
        <f>Q255+R255</f>
        <v>0</v>
      </c>
      <c r="T255" s="31"/>
      <c r="U255" s="31">
        <f>S255+T255</f>
        <v>0</v>
      </c>
      <c r="V255" s="31"/>
      <c r="W255" s="31">
        <f>U255+V255</f>
        <v>0</v>
      </c>
      <c r="X255" s="31"/>
      <c r="Y255" s="31">
        <f>W255+X255</f>
        <v>0</v>
      </c>
    </row>
    <row r="256" spans="1:26" hidden="1" x14ac:dyDescent="0.25">
      <c r="A256" s="16" t="s">
        <v>148</v>
      </c>
      <c r="B256" s="217">
        <v>225</v>
      </c>
      <c r="C256" s="31"/>
      <c r="D256" s="31"/>
      <c r="E256" s="31">
        <f>C256+D256</f>
        <v>0</v>
      </c>
      <c r="F256" s="31"/>
      <c r="G256" s="31">
        <f>E256+F256</f>
        <v>0</v>
      </c>
      <c r="H256" s="31"/>
      <c r="I256" s="31">
        <f>G256+H256</f>
        <v>0</v>
      </c>
      <c r="J256" s="31"/>
      <c r="K256" s="31">
        <f>I256+J256</f>
        <v>0</v>
      </c>
      <c r="L256" s="31"/>
      <c r="M256" s="31">
        <f>K256+L256</f>
        <v>0</v>
      </c>
      <c r="N256" s="31"/>
      <c r="O256" s="31">
        <f>M256+N256</f>
        <v>0</v>
      </c>
      <c r="P256" s="31"/>
      <c r="Q256" s="31">
        <f>O256+P256</f>
        <v>0</v>
      </c>
      <c r="R256" s="31"/>
      <c r="S256" s="31">
        <f>Q256+R256</f>
        <v>0</v>
      </c>
      <c r="T256" s="31"/>
      <c r="U256" s="31">
        <f>S256+T256</f>
        <v>0</v>
      </c>
      <c r="V256" s="31"/>
      <c r="W256" s="31">
        <f>U256+V256</f>
        <v>0</v>
      </c>
      <c r="X256" s="31"/>
      <c r="Y256" s="31">
        <f>W256+X256</f>
        <v>0</v>
      </c>
    </row>
    <row r="257" spans="1:26" s="3" customFormat="1" hidden="1" x14ac:dyDescent="0.25">
      <c r="A257" s="99" t="s">
        <v>41</v>
      </c>
      <c r="B257" s="100"/>
      <c r="C257" s="101">
        <f>C258</f>
        <v>0</v>
      </c>
      <c r="D257" s="101">
        <f t="shared" ref="D257:Y257" si="184">D258</f>
        <v>0</v>
      </c>
      <c r="E257" s="101">
        <f t="shared" si="184"/>
        <v>0</v>
      </c>
      <c r="F257" s="101">
        <f t="shared" si="184"/>
        <v>0</v>
      </c>
      <c r="G257" s="101">
        <f t="shared" si="184"/>
        <v>0</v>
      </c>
      <c r="H257" s="101">
        <f t="shared" si="184"/>
        <v>0</v>
      </c>
      <c r="I257" s="101">
        <f t="shared" si="184"/>
        <v>0</v>
      </c>
      <c r="J257" s="101">
        <f t="shared" si="184"/>
        <v>0</v>
      </c>
      <c r="K257" s="101">
        <f t="shared" si="184"/>
        <v>0</v>
      </c>
      <c r="L257" s="101">
        <f t="shared" si="184"/>
        <v>0</v>
      </c>
      <c r="M257" s="101">
        <f t="shared" si="184"/>
        <v>0</v>
      </c>
      <c r="N257" s="101">
        <f t="shared" si="184"/>
        <v>0</v>
      </c>
      <c r="O257" s="101">
        <f t="shared" si="184"/>
        <v>0</v>
      </c>
      <c r="P257" s="101">
        <f t="shared" si="184"/>
        <v>0</v>
      </c>
      <c r="Q257" s="101">
        <f t="shared" si="184"/>
        <v>0</v>
      </c>
      <c r="R257" s="101">
        <f t="shared" si="184"/>
        <v>0</v>
      </c>
      <c r="S257" s="101">
        <f t="shared" si="184"/>
        <v>0</v>
      </c>
      <c r="T257" s="101">
        <f t="shared" si="184"/>
        <v>0</v>
      </c>
      <c r="U257" s="101">
        <f t="shared" si="184"/>
        <v>0</v>
      </c>
      <c r="V257" s="101">
        <f t="shared" si="184"/>
        <v>0</v>
      </c>
      <c r="W257" s="101">
        <f t="shared" si="184"/>
        <v>0</v>
      </c>
      <c r="X257" s="101">
        <f t="shared" si="184"/>
        <v>0</v>
      </c>
      <c r="Y257" s="101">
        <f t="shared" si="184"/>
        <v>0</v>
      </c>
      <c r="Z257" s="2"/>
    </row>
    <row r="258" spans="1:26" hidden="1" x14ac:dyDescent="0.25">
      <c r="A258" s="10"/>
      <c r="B258" s="10">
        <v>310</v>
      </c>
      <c r="C258" s="32"/>
      <c r="D258" s="32"/>
      <c r="E258" s="32">
        <f>C258+D258</f>
        <v>0</v>
      </c>
      <c r="F258" s="32"/>
      <c r="G258" s="32">
        <f>E258+F258</f>
        <v>0</v>
      </c>
      <c r="H258" s="32"/>
      <c r="I258" s="32">
        <f>G258+H258</f>
        <v>0</v>
      </c>
      <c r="J258" s="32"/>
      <c r="K258" s="32">
        <f>I258+J258</f>
        <v>0</v>
      </c>
      <c r="L258" s="32"/>
      <c r="M258" s="32">
        <f>K258+L258</f>
        <v>0</v>
      </c>
      <c r="N258" s="32"/>
      <c r="O258" s="32">
        <f>M258+N258</f>
        <v>0</v>
      </c>
      <c r="P258" s="32"/>
      <c r="Q258" s="32">
        <f>O258+P258</f>
        <v>0</v>
      </c>
      <c r="R258" s="32"/>
      <c r="S258" s="32">
        <f>Q258+R258</f>
        <v>0</v>
      </c>
      <c r="T258" s="32"/>
      <c r="U258" s="32">
        <f>S258+T258</f>
        <v>0</v>
      </c>
      <c r="V258" s="32"/>
      <c r="W258" s="32">
        <f>U258+V258</f>
        <v>0</v>
      </c>
      <c r="X258" s="32"/>
      <c r="Y258" s="32">
        <f>W258+X258</f>
        <v>0</v>
      </c>
    </row>
    <row r="259" spans="1:26" x14ac:dyDescent="0.25">
      <c r="A259" s="53" t="s">
        <v>16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5"/>
    </row>
    <row r="260" spans="1:26" x14ac:dyDescent="0.25">
      <c r="A260" s="110" t="s">
        <v>71</v>
      </c>
      <c r="B260" s="112"/>
      <c r="C260" s="115">
        <f t="shared" ref="C260:Y260" si="185">C261+C263+C267+C270+C272</f>
        <v>0</v>
      </c>
      <c r="D260" s="115">
        <f t="shared" si="185"/>
        <v>0</v>
      </c>
      <c r="E260" s="115">
        <f t="shared" si="185"/>
        <v>0</v>
      </c>
      <c r="F260" s="115">
        <f t="shared" si="185"/>
        <v>0</v>
      </c>
      <c r="G260" s="115">
        <f t="shared" si="185"/>
        <v>0</v>
      </c>
      <c r="H260" s="115">
        <f t="shared" si="185"/>
        <v>1271.17</v>
      </c>
      <c r="I260" s="115">
        <f t="shared" si="185"/>
        <v>1271.17</v>
      </c>
      <c r="J260" s="115">
        <f t="shared" si="185"/>
        <v>0</v>
      </c>
      <c r="K260" s="115">
        <f t="shared" si="185"/>
        <v>1271.17</v>
      </c>
      <c r="L260" s="115">
        <f t="shared" si="185"/>
        <v>10403</v>
      </c>
      <c r="M260" s="115">
        <f t="shared" si="185"/>
        <v>11674.17</v>
      </c>
      <c r="N260" s="115">
        <f t="shared" si="185"/>
        <v>99000</v>
      </c>
      <c r="O260" s="115">
        <f t="shared" si="185"/>
        <v>110674.17</v>
      </c>
      <c r="P260" s="115">
        <f t="shared" si="185"/>
        <v>0</v>
      </c>
      <c r="Q260" s="115">
        <f t="shared" si="185"/>
        <v>110674.17</v>
      </c>
      <c r="R260" s="115">
        <f t="shared" si="185"/>
        <v>0</v>
      </c>
      <c r="S260" s="115">
        <f t="shared" si="185"/>
        <v>110674.17</v>
      </c>
      <c r="T260" s="115">
        <f t="shared" si="185"/>
        <v>0</v>
      </c>
      <c r="U260" s="115">
        <f t="shared" si="185"/>
        <v>110674.17</v>
      </c>
      <c r="V260" s="115">
        <f t="shared" si="185"/>
        <v>0</v>
      </c>
      <c r="W260" s="115">
        <f t="shared" si="185"/>
        <v>110674.17</v>
      </c>
      <c r="X260" s="115">
        <f t="shared" si="185"/>
        <v>0</v>
      </c>
      <c r="Y260" s="115">
        <f t="shared" si="185"/>
        <v>110674.17</v>
      </c>
      <c r="Z260" s="1"/>
    </row>
    <row r="261" spans="1:26" ht="0.75" customHeight="1" x14ac:dyDescent="0.25">
      <c r="A261" s="76" t="s">
        <v>51</v>
      </c>
      <c r="B261" s="77"/>
      <c r="C261" s="36">
        <f>C262</f>
        <v>0</v>
      </c>
      <c r="D261" s="36">
        <f t="shared" ref="D261:Y261" si="186">D262</f>
        <v>0</v>
      </c>
      <c r="E261" s="36">
        <f t="shared" si="186"/>
        <v>0</v>
      </c>
      <c r="F261" s="36">
        <f t="shared" si="186"/>
        <v>0</v>
      </c>
      <c r="G261" s="36">
        <f t="shared" si="186"/>
        <v>0</v>
      </c>
      <c r="H261" s="36">
        <f t="shared" si="186"/>
        <v>0</v>
      </c>
      <c r="I261" s="36">
        <f t="shared" si="186"/>
        <v>0</v>
      </c>
      <c r="J261" s="36">
        <f t="shared" si="186"/>
        <v>0</v>
      </c>
      <c r="K261" s="36">
        <f t="shared" si="186"/>
        <v>0</v>
      </c>
      <c r="L261" s="36">
        <f t="shared" si="186"/>
        <v>0</v>
      </c>
      <c r="M261" s="36">
        <f t="shared" si="186"/>
        <v>0</v>
      </c>
      <c r="N261" s="36">
        <f t="shared" si="186"/>
        <v>0</v>
      </c>
      <c r="O261" s="36">
        <f t="shared" si="186"/>
        <v>0</v>
      </c>
      <c r="P261" s="36">
        <f t="shared" si="186"/>
        <v>0</v>
      </c>
      <c r="Q261" s="36">
        <f t="shared" si="186"/>
        <v>0</v>
      </c>
      <c r="R261" s="36">
        <f t="shared" si="186"/>
        <v>0</v>
      </c>
      <c r="S261" s="36">
        <f t="shared" si="186"/>
        <v>0</v>
      </c>
      <c r="T261" s="36">
        <f t="shared" si="186"/>
        <v>0</v>
      </c>
      <c r="U261" s="36">
        <f t="shared" si="186"/>
        <v>0</v>
      </c>
      <c r="V261" s="36">
        <f t="shared" si="186"/>
        <v>0</v>
      </c>
      <c r="W261" s="36">
        <f t="shared" si="186"/>
        <v>0</v>
      </c>
      <c r="X261" s="36">
        <f t="shared" si="186"/>
        <v>0</v>
      </c>
      <c r="Y261" s="36">
        <f t="shared" si="186"/>
        <v>0</v>
      </c>
      <c r="Z261" s="1"/>
    </row>
    <row r="262" spans="1:26" hidden="1" x14ac:dyDescent="0.25">
      <c r="A262" s="10" t="s">
        <v>52</v>
      </c>
      <c r="B262" s="10">
        <v>222</v>
      </c>
      <c r="C262" s="32"/>
      <c r="D262" s="32"/>
      <c r="E262" s="32">
        <f>C262+D262</f>
        <v>0</v>
      </c>
      <c r="F262" s="32"/>
      <c r="G262" s="32">
        <f>E262+F262</f>
        <v>0</v>
      </c>
      <c r="H262" s="32"/>
      <c r="I262" s="32">
        <f>G262+H262</f>
        <v>0</v>
      </c>
      <c r="J262" s="32"/>
      <c r="K262" s="32">
        <f>I262+J262</f>
        <v>0</v>
      </c>
      <c r="L262" s="32"/>
      <c r="M262" s="32">
        <f>K262+L262</f>
        <v>0</v>
      </c>
      <c r="N262" s="32"/>
      <c r="O262" s="32">
        <f>M262+N262</f>
        <v>0</v>
      </c>
      <c r="P262" s="32"/>
      <c r="Q262" s="32">
        <f>O262+P262</f>
        <v>0</v>
      </c>
      <c r="R262" s="32"/>
      <c r="S262" s="32">
        <f>Q262+R262</f>
        <v>0</v>
      </c>
      <c r="T262" s="32"/>
      <c r="U262" s="32">
        <f>S262+T262</f>
        <v>0</v>
      </c>
      <c r="V262" s="32"/>
      <c r="W262" s="32">
        <f>U262+V262</f>
        <v>0</v>
      </c>
      <c r="X262" s="32"/>
      <c r="Y262" s="32">
        <f>W262+X262</f>
        <v>0</v>
      </c>
    </row>
    <row r="263" spans="1:26" x14ac:dyDescent="0.25">
      <c r="A263" s="76" t="s">
        <v>30</v>
      </c>
      <c r="B263" s="77"/>
      <c r="C263" s="36">
        <f t="shared" ref="C263:Y263" si="187">SUM(C264:C266)</f>
        <v>0</v>
      </c>
      <c r="D263" s="36">
        <f t="shared" si="187"/>
        <v>0</v>
      </c>
      <c r="E263" s="36">
        <f t="shared" si="187"/>
        <v>0</v>
      </c>
      <c r="F263" s="36">
        <f t="shared" si="187"/>
        <v>0</v>
      </c>
      <c r="G263" s="36">
        <f t="shared" si="187"/>
        <v>0</v>
      </c>
      <c r="H263" s="36">
        <f t="shared" si="187"/>
        <v>0</v>
      </c>
      <c r="I263" s="36">
        <f t="shared" si="187"/>
        <v>0</v>
      </c>
      <c r="J263" s="36">
        <f t="shared" si="187"/>
        <v>0</v>
      </c>
      <c r="K263" s="36">
        <f t="shared" si="187"/>
        <v>0</v>
      </c>
      <c r="L263" s="36">
        <f t="shared" si="187"/>
        <v>10403</v>
      </c>
      <c r="M263" s="36">
        <f t="shared" si="187"/>
        <v>10403</v>
      </c>
      <c r="N263" s="36">
        <f t="shared" si="187"/>
        <v>0</v>
      </c>
      <c r="O263" s="36">
        <f t="shared" si="187"/>
        <v>10403</v>
      </c>
      <c r="P263" s="36">
        <f t="shared" si="187"/>
        <v>0</v>
      </c>
      <c r="Q263" s="36">
        <f t="shared" si="187"/>
        <v>10403</v>
      </c>
      <c r="R263" s="36">
        <f t="shared" si="187"/>
        <v>0</v>
      </c>
      <c r="S263" s="36">
        <f t="shared" si="187"/>
        <v>10403</v>
      </c>
      <c r="T263" s="36">
        <f t="shared" si="187"/>
        <v>0</v>
      </c>
      <c r="U263" s="36">
        <f t="shared" si="187"/>
        <v>10403</v>
      </c>
      <c r="V263" s="36">
        <f t="shared" si="187"/>
        <v>0</v>
      </c>
      <c r="W263" s="36">
        <f t="shared" si="187"/>
        <v>10403</v>
      </c>
      <c r="X263" s="36">
        <f t="shared" si="187"/>
        <v>0</v>
      </c>
      <c r="Y263" s="36">
        <f t="shared" si="187"/>
        <v>10403</v>
      </c>
      <c r="Z263" s="1"/>
    </row>
    <row r="264" spans="1:26" ht="2.25" customHeight="1" x14ac:dyDescent="0.25">
      <c r="A264" s="10" t="s">
        <v>27</v>
      </c>
      <c r="B264" s="10">
        <v>225</v>
      </c>
      <c r="C264" s="32"/>
      <c r="D264" s="32"/>
      <c r="E264" s="32">
        <f>C264+D264</f>
        <v>0</v>
      </c>
      <c r="F264" s="32"/>
      <c r="G264" s="32">
        <f>E264+F264</f>
        <v>0</v>
      </c>
      <c r="H264" s="32"/>
      <c r="I264" s="32">
        <f t="shared" ref="I264:I266" si="188">G264+H264</f>
        <v>0</v>
      </c>
      <c r="J264" s="32"/>
      <c r="K264" s="32">
        <f t="shared" ref="K264:K266" si="189">I264+J264</f>
        <v>0</v>
      </c>
      <c r="L264" s="32"/>
      <c r="M264" s="32">
        <f t="shared" ref="M264:M266" si="190">K264+L264</f>
        <v>0</v>
      </c>
      <c r="N264" s="32"/>
      <c r="O264" s="32">
        <f t="shared" ref="O264:O266" si="191">M264+N264</f>
        <v>0</v>
      </c>
      <c r="P264" s="32"/>
      <c r="Q264" s="32">
        <f>O264+P264</f>
        <v>0</v>
      </c>
      <c r="R264" s="32"/>
      <c r="S264" s="32">
        <f t="shared" ref="S264:S266" si="192">Q264+R264</f>
        <v>0</v>
      </c>
      <c r="T264" s="32"/>
      <c r="U264" s="32">
        <f t="shared" ref="U264:U266" si="193">S264+T264</f>
        <v>0</v>
      </c>
      <c r="V264" s="32"/>
      <c r="W264" s="32">
        <f t="shared" ref="W264:W266" si="194">U264+V264</f>
        <v>0</v>
      </c>
      <c r="X264" s="32"/>
      <c r="Y264" s="32">
        <f t="shared" ref="Y264:Y266" si="195">W264+X264</f>
        <v>0</v>
      </c>
    </row>
    <row r="265" spans="1:26" hidden="1" x14ac:dyDescent="0.25">
      <c r="A265" s="10" t="s">
        <v>42</v>
      </c>
      <c r="B265" s="10">
        <v>225</v>
      </c>
      <c r="C265" s="32"/>
      <c r="D265" s="32"/>
      <c r="E265" s="32">
        <f t="shared" ref="E265:E266" si="196">C265+D265</f>
        <v>0</v>
      </c>
      <c r="F265" s="32"/>
      <c r="G265" s="32">
        <f t="shared" ref="G265:G266" si="197">E265+F265</f>
        <v>0</v>
      </c>
      <c r="H265" s="32"/>
      <c r="I265" s="32">
        <f t="shared" si="188"/>
        <v>0</v>
      </c>
      <c r="J265" s="32"/>
      <c r="K265" s="32">
        <f t="shared" si="189"/>
        <v>0</v>
      </c>
      <c r="L265" s="32"/>
      <c r="M265" s="32">
        <f t="shared" si="190"/>
        <v>0</v>
      </c>
      <c r="N265" s="32"/>
      <c r="O265" s="32">
        <f t="shared" si="191"/>
        <v>0</v>
      </c>
      <c r="P265" s="32"/>
      <c r="Q265" s="32">
        <f>O265+P265</f>
        <v>0</v>
      </c>
      <c r="R265" s="32"/>
      <c r="S265" s="32">
        <f t="shared" si="192"/>
        <v>0</v>
      </c>
      <c r="T265" s="32"/>
      <c r="U265" s="32">
        <f t="shared" si="193"/>
        <v>0</v>
      </c>
      <c r="V265" s="32"/>
      <c r="W265" s="32">
        <f t="shared" si="194"/>
        <v>0</v>
      </c>
      <c r="X265" s="32"/>
      <c r="Y265" s="32">
        <f t="shared" si="195"/>
        <v>0</v>
      </c>
    </row>
    <row r="266" spans="1:26" x14ac:dyDescent="0.25">
      <c r="A266" s="10" t="s">
        <v>143</v>
      </c>
      <c r="B266" s="10">
        <v>225</v>
      </c>
      <c r="C266" s="32"/>
      <c r="D266" s="32"/>
      <c r="E266" s="32">
        <f t="shared" si="196"/>
        <v>0</v>
      </c>
      <c r="F266" s="32"/>
      <c r="G266" s="32">
        <f t="shared" si="197"/>
        <v>0</v>
      </c>
      <c r="H266" s="32"/>
      <c r="I266" s="32">
        <f t="shared" si="188"/>
        <v>0</v>
      </c>
      <c r="J266" s="32"/>
      <c r="K266" s="32">
        <f t="shared" si="189"/>
        <v>0</v>
      </c>
      <c r="L266" s="32">
        <v>10403</v>
      </c>
      <c r="M266" s="32">
        <f t="shared" si="190"/>
        <v>10403</v>
      </c>
      <c r="N266" s="32"/>
      <c r="O266" s="32">
        <f t="shared" si="191"/>
        <v>10403</v>
      </c>
      <c r="P266" s="32"/>
      <c r="Q266" s="32">
        <f t="shared" ref="Q266" si="198">O266+P266</f>
        <v>10403</v>
      </c>
      <c r="R266" s="32"/>
      <c r="S266" s="32">
        <f t="shared" si="192"/>
        <v>10403</v>
      </c>
      <c r="T266" s="32"/>
      <c r="U266" s="32">
        <f t="shared" si="193"/>
        <v>10403</v>
      </c>
      <c r="V266" s="32"/>
      <c r="W266" s="32">
        <f t="shared" si="194"/>
        <v>10403</v>
      </c>
      <c r="X266" s="32"/>
      <c r="Y266" s="32">
        <f t="shared" si="195"/>
        <v>10403</v>
      </c>
    </row>
    <row r="267" spans="1:26" x14ac:dyDescent="0.25">
      <c r="A267" s="76" t="s">
        <v>31</v>
      </c>
      <c r="B267" s="77"/>
      <c r="C267" s="36">
        <f t="shared" ref="C267:Y267" si="199">SUM(C269:C269)</f>
        <v>0</v>
      </c>
      <c r="D267" s="36">
        <f t="shared" si="199"/>
        <v>0</v>
      </c>
      <c r="E267" s="36">
        <f t="shared" si="199"/>
        <v>0</v>
      </c>
      <c r="F267" s="36">
        <f t="shared" si="199"/>
        <v>0</v>
      </c>
      <c r="G267" s="36">
        <f t="shared" si="199"/>
        <v>0</v>
      </c>
      <c r="H267" s="36">
        <f t="shared" si="199"/>
        <v>1271.17</v>
      </c>
      <c r="I267" s="36">
        <f t="shared" si="199"/>
        <v>1271.17</v>
      </c>
      <c r="J267" s="36">
        <f t="shared" si="199"/>
        <v>0</v>
      </c>
      <c r="K267" s="36">
        <f t="shared" si="199"/>
        <v>1271.17</v>
      </c>
      <c r="L267" s="36">
        <f t="shared" si="199"/>
        <v>0</v>
      </c>
      <c r="M267" s="36">
        <f t="shared" si="199"/>
        <v>1271.17</v>
      </c>
      <c r="N267" s="36">
        <f t="shared" si="199"/>
        <v>0</v>
      </c>
      <c r="O267" s="36">
        <f t="shared" si="199"/>
        <v>1271.17</v>
      </c>
      <c r="P267" s="36">
        <f t="shared" si="199"/>
        <v>0</v>
      </c>
      <c r="Q267" s="36">
        <f t="shared" si="199"/>
        <v>1271.17</v>
      </c>
      <c r="R267" s="36">
        <f t="shared" si="199"/>
        <v>0</v>
      </c>
      <c r="S267" s="36">
        <f t="shared" si="199"/>
        <v>1271.17</v>
      </c>
      <c r="T267" s="36">
        <f t="shared" si="199"/>
        <v>0</v>
      </c>
      <c r="U267" s="36">
        <f t="shared" si="199"/>
        <v>1271.17</v>
      </c>
      <c r="V267" s="36">
        <f t="shared" si="199"/>
        <v>0</v>
      </c>
      <c r="W267" s="36">
        <f t="shared" si="199"/>
        <v>1271.17</v>
      </c>
      <c r="X267" s="36">
        <f t="shared" si="199"/>
        <v>0</v>
      </c>
      <c r="Y267" s="36">
        <f t="shared" si="199"/>
        <v>1271.17</v>
      </c>
      <c r="Z267" s="1"/>
    </row>
    <row r="268" spans="1:26" ht="2.25" customHeight="1" x14ac:dyDescent="0.25">
      <c r="A268" s="145"/>
      <c r="B268" s="265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1"/>
    </row>
    <row r="269" spans="1:26" x14ac:dyDescent="0.25">
      <c r="A269" s="10" t="s">
        <v>127</v>
      </c>
      <c r="B269" s="10">
        <v>226</v>
      </c>
      <c r="C269" s="32"/>
      <c r="D269" s="32"/>
      <c r="E269" s="32">
        <f>C269+D269</f>
        <v>0</v>
      </c>
      <c r="F269" s="32"/>
      <c r="G269" s="32">
        <f>E269+F269</f>
        <v>0</v>
      </c>
      <c r="H269" s="32">
        <v>1271.17</v>
      </c>
      <c r="I269" s="32">
        <f>G269+H269</f>
        <v>1271.17</v>
      </c>
      <c r="J269" s="32"/>
      <c r="K269" s="32">
        <f>I269+J269</f>
        <v>1271.17</v>
      </c>
      <c r="L269" s="32"/>
      <c r="M269" s="32">
        <f>K269+L269</f>
        <v>1271.17</v>
      </c>
      <c r="N269" s="32"/>
      <c r="O269" s="32">
        <f>M269+N269</f>
        <v>1271.17</v>
      </c>
      <c r="P269" s="32"/>
      <c r="Q269" s="32">
        <f>O269+P269</f>
        <v>1271.17</v>
      </c>
      <c r="R269" s="32"/>
      <c r="S269" s="32">
        <f>Q269+R269</f>
        <v>1271.17</v>
      </c>
      <c r="T269" s="32"/>
      <c r="U269" s="32">
        <f>S269+T269</f>
        <v>1271.17</v>
      </c>
      <c r="V269" s="32"/>
      <c r="W269" s="32">
        <f>U269+V269</f>
        <v>1271.17</v>
      </c>
      <c r="X269" s="32"/>
      <c r="Y269" s="32">
        <f>W269+X269</f>
        <v>1271.17</v>
      </c>
    </row>
    <row r="270" spans="1:26" ht="0.75" customHeight="1" x14ac:dyDescent="0.25">
      <c r="A270" s="76" t="s">
        <v>41</v>
      </c>
      <c r="B270" s="77"/>
      <c r="C270" s="36">
        <f>C271</f>
        <v>0</v>
      </c>
      <c r="D270" s="36">
        <f t="shared" ref="D270" si="200">D271</f>
        <v>0</v>
      </c>
      <c r="E270" s="36">
        <f t="shared" ref="E270" si="201">E271</f>
        <v>0</v>
      </c>
      <c r="F270" s="36">
        <f t="shared" ref="F270" si="202">F271</f>
        <v>0</v>
      </c>
      <c r="G270" s="36">
        <f t="shared" ref="G270" si="203">G271</f>
        <v>0</v>
      </c>
      <c r="H270" s="36">
        <f t="shared" ref="H270" si="204">H271</f>
        <v>0</v>
      </c>
      <c r="I270" s="36">
        <f t="shared" ref="I270" si="205">I271</f>
        <v>0</v>
      </c>
      <c r="J270" s="36">
        <f t="shared" ref="J270" si="206">J271</f>
        <v>0</v>
      </c>
      <c r="K270" s="36">
        <f t="shared" ref="K270" si="207">K271</f>
        <v>0</v>
      </c>
      <c r="L270" s="36">
        <f t="shared" ref="L270" si="208">L271</f>
        <v>0</v>
      </c>
      <c r="M270" s="36">
        <f t="shared" ref="M270" si="209">M271</f>
        <v>0</v>
      </c>
      <c r="N270" s="36">
        <f t="shared" ref="N270" si="210">N271</f>
        <v>99000</v>
      </c>
      <c r="O270" s="36">
        <f t="shared" ref="O270" si="211">O271</f>
        <v>99000</v>
      </c>
      <c r="P270" s="36">
        <f t="shared" ref="P270" si="212">P271</f>
        <v>0</v>
      </c>
      <c r="Q270" s="36">
        <f t="shared" ref="Q270" si="213">Q271</f>
        <v>99000</v>
      </c>
      <c r="R270" s="36">
        <f t="shared" ref="R270" si="214">R271</f>
        <v>0</v>
      </c>
      <c r="S270" s="36">
        <f t="shared" ref="S270" si="215">S271</f>
        <v>99000</v>
      </c>
      <c r="T270" s="36">
        <f t="shared" ref="T270" si="216">T271</f>
        <v>0</v>
      </c>
      <c r="U270" s="36">
        <f t="shared" ref="U270" si="217">U271</f>
        <v>99000</v>
      </c>
      <c r="V270" s="36">
        <f t="shared" ref="V270" si="218">V271</f>
        <v>0</v>
      </c>
      <c r="W270" s="36">
        <f t="shared" ref="W270" si="219">W271</f>
        <v>99000</v>
      </c>
      <c r="X270" s="36">
        <f t="shared" ref="X270" si="220">X271</f>
        <v>0</v>
      </c>
      <c r="Y270" s="36">
        <f t="shared" ref="Y270" si="221">Y271</f>
        <v>99000</v>
      </c>
      <c r="Z270" s="1"/>
    </row>
    <row r="271" spans="1:26" hidden="1" x14ac:dyDescent="0.25">
      <c r="A271" s="10" t="s">
        <v>211</v>
      </c>
      <c r="B271" s="10">
        <v>310</v>
      </c>
      <c r="C271" s="32"/>
      <c r="D271" s="32"/>
      <c r="E271" s="32">
        <f>C271+D271</f>
        <v>0</v>
      </c>
      <c r="F271" s="32"/>
      <c r="G271" s="32">
        <f>E271+F271</f>
        <v>0</v>
      </c>
      <c r="H271" s="32"/>
      <c r="I271" s="32">
        <f>G271+H271</f>
        <v>0</v>
      </c>
      <c r="J271" s="32"/>
      <c r="K271" s="32">
        <f>I271+J271</f>
        <v>0</v>
      </c>
      <c r="L271" s="32"/>
      <c r="M271" s="32">
        <f>K271+L271</f>
        <v>0</v>
      </c>
      <c r="N271" s="32">
        <v>99000</v>
      </c>
      <c r="O271" s="32">
        <f>M271+N271</f>
        <v>99000</v>
      </c>
      <c r="P271" s="32"/>
      <c r="Q271" s="32">
        <f>O271+P271</f>
        <v>99000</v>
      </c>
      <c r="R271" s="32"/>
      <c r="S271" s="32">
        <f>Q271+R271</f>
        <v>99000</v>
      </c>
      <c r="T271" s="32"/>
      <c r="U271" s="32">
        <f>S271+T271</f>
        <v>99000</v>
      </c>
      <c r="V271" s="32"/>
      <c r="W271" s="32">
        <f>U271+V271</f>
        <v>99000</v>
      </c>
      <c r="X271" s="32"/>
      <c r="Y271" s="32">
        <f>W271+X271</f>
        <v>99000</v>
      </c>
    </row>
    <row r="272" spans="1:26" hidden="1" x14ac:dyDescent="0.25">
      <c r="A272" s="76" t="s">
        <v>32</v>
      </c>
      <c r="B272" s="77"/>
      <c r="C272" s="36">
        <f>C273</f>
        <v>0</v>
      </c>
      <c r="D272" s="36">
        <f t="shared" ref="D272:Y272" si="222">D273</f>
        <v>0</v>
      </c>
      <c r="E272" s="36">
        <f t="shared" si="222"/>
        <v>0</v>
      </c>
      <c r="F272" s="36">
        <f t="shared" si="222"/>
        <v>0</v>
      </c>
      <c r="G272" s="36">
        <f t="shared" si="222"/>
        <v>0</v>
      </c>
      <c r="H272" s="36">
        <f t="shared" si="222"/>
        <v>0</v>
      </c>
      <c r="I272" s="36">
        <f t="shared" si="222"/>
        <v>0</v>
      </c>
      <c r="J272" s="36">
        <f t="shared" si="222"/>
        <v>0</v>
      </c>
      <c r="K272" s="36">
        <f t="shared" si="222"/>
        <v>0</v>
      </c>
      <c r="L272" s="36">
        <f t="shared" si="222"/>
        <v>0</v>
      </c>
      <c r="M272" s="36">
        <f t="shared" si="222"/>
        <v>0</v>
      </c>
      <c r="N272" s="36">
        <f t="shared" si="222"/>
        <v>0</v>
      </c>
      <c r="O272" s="36">
        <f t="shared" si="222"/>
        <v>0</v>
      </c>
      <c r="P272" s="36">
        <f t="shared" si="222"/>
        <v>0</v>
      </c>
      <c r="Q272" s="36">
        <f t="shared" si="222"/>
        <v>0</v>
      </c>
      <c r="R272" s="36">
        <f t="shared" si="222"/>
        <v>0</v>
      </c>
      <c r="S272" s="36">
        <f t="shared" si="222"/>
        <v>0</v>
      </c>
      <c r="T272" s="36">
        <f t="shared" si="222"/>
        <v>0</v>
      </c>
      <c r="U272" s="36">
        <f t="shared" si="222"/>
        <v>0</v>
      </c>
      <c r="V272" s="36">
        <f t="shared" si="222"/>
        <v>0</v>
      </c>
      <c r="W272" s="36">
        <f t="shared" si="222"/>
        <v>0</v>
      </c>
      <c r="X272" s="36">
        <f t="shared" si="222"/>
        <v>0</v>
      </c>
      <c r="Y272" s="36">
        <f t="shared" si="222"/>
        <v>0</v>
      </c>
    </row>
    <row r="273" spans="1:26" hidden="1" x14ac:dyDescent="0.25">
      <c r="A273" s="10"/>
      <c r="B273" s="10">
        <v>340</v>
      </c>
      <c r="C273" s="32"/>
      <c r="D273" s="32"/>
      <c r="E273" s="32">
        <f>C273+D273</f>
        <v>0</v>
      </c>
      <c r="F273" s="32"/>
      <c r="G273" s="32">
        <f>E273+F273</f>
        <v>0</v>
      </c>
      <c r="H273" s="32"/>
      <c r="I273" s="32">
        <f>G273+H273</f>
        <v>0</v>
      </c>
      <c r="J273" s="32"/>
      <c r="K273" s="32">
        <f>I273+J273</f>
        <v>0</v>
      </c>
      <c r="L273" s="32"/>
      <c r="M273" s="32">
        <f>K273+L273</f>
        <v>0</v>
      </c>
      <c r="N273" s="32"/>
      <c r="O273" s="32">
        <f>M273+N273</f>
        <v>0</v>
      </c>
      <c r="P273" s="32"/>
      <c r="Q273" s="32">
        <f>O273+P273</f>
        <v>0</v>
      </c>
      <c r="R273" s="32"/>
      <c r="S273" s="32">
        <f>Q273+R273</f>
        <v>0</v>
      </c>
      <c r="T273" s="32"/>
      <c r="U273" s="32">
        <f>S273+T273</f>
        <v>0</v>
      </c>
      <c r="V273" s="32"/>
      <c r="W273" s="32">
        <f>U273+V273</f>
        <v>0</v>
      </c>
      <c r="X273" s="32"/>
      <c r="Y273" s="32">
        <f>W273+X273</f>
        <v>0</v>
      </c>
    </row>
    <row r="274" spans="1:26" x14ac:dyDescent="0.25">
      <c r="A274" s="53" t="s">
        <v>16</v>
      </c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5"/>
    </row>
    <row r="275" spans="1:26" x14ac:dyDescent="0.25">
      <c r="A275" s="124" t="s">
        <v>106</v>
      </c>
      <c r="B275" s="176"/>
      <c r="C275" s="177">
        <f t="shared" ref="C275:Y275" si="223">SUM(C276:C276)</f>
        <v>0</v>
      </c>
      <c r="D275" s="177">
        <f t="shared" si="223"/>
        <v>0</v>
      </c>
      <c r="E275" s="177">
        <f t="shared" si="223"/>
        <v>0</v>
      </c>
      <c r="F275" s="177">
        <f t="shared" si="223"/>
        <v>0</v>
      </c>
      <c r="G275" s="177">
        <f t="shared" si="223"/>
        <v>0</v>
      </c>
      <c r="H275" s="177">
        <f t="shared" si="223"/>
        <v>0</v>
      </c>
      <c r="I275" s="177">
        <f t="shared" si="223"/>
        <v>0</v>
      </c>
      <c r="J275" s="177">
        <f t="shared" si="223"/>
        <v>5340.57</v>
      </c>
      <c r="K275" s="177">
        <f t="shared" si="223"/>
        <v>5340.57</v>
      </c>
      <c r="L275" s="177">
        <f t="shared" si="223"/>
        <v>0</v>
      </c>
      <c r="M275" s="177">
        <f t="shared" si="223"/>
        <v>5340.57</v>
      </c>
      <c r="N275" s="177">
        <f t="shared" si="223"/>
        <v>0</v>
      </c>
      <c r="O275" s="177">
        <f t="shared" si="223"/>
        <v>5340.57</v>
      </c>
      <c r="P275" s="177">
        <f t="shared" si="223"/>
        <v>0</v>
      </c>
      <c r="Q275" s="177">
        <f t="shared" si="223"/>
        <v>5340.57</v>
      </c>
      <c r="R275" s="177">
        <f t="shared" si="223"/>
        <v>0</v>
      </c>
      <c r="S275" s="177">
        <f t="shared" si="223"/>
        <v>5340.57</v>
      </c>
      <c r="T275" s="177">
        <f t="shared" si="223"/>
        <v>0</v>
      </c>
      <c r="U275" s="177">
        <f t="shared" si="223"/>
        <v>5340.57</v>
      </c>
      <c r="V275" s="177">
        <f t="shared" si="223"/>
        <v>0</v>
      </c>
      <c r="W275" s="177">
        <f t="shared" si="223"/>
        <v>5340.57</v>
      </c>
      <c r="X275" s="177">
        <f t="shared" si="223"/>
        <v>0</v>
      </c>
      <c r="Y275" s="177">
        <f t="shared" si="223"/>
        <v>5340.57</v>
      </c>
      <c r="Z275" s="1"/>
    </row>
    <row r="276" spans="1:26" x14ac:dyDescent="0.25">
      <c r="A276" s="10" t="s">
        <v>216</v>
      </c>
      <c r="B276" s="10">
        <v>225</v>
      </c>
      <c r="C276" s="32"/>
      <c r="D276" s="32"/>
      <c r="E276" s="32">
        <f>C276+D276</f>
        <v>0</v>
      </c>
      <c r="F276" s="32"/>
      <c r="G276" s="32">
        <f>E276+F276</f>
        <v>0</v>
      </c>
      <c r="H276" s="32"/>
      <c r="I276" s="32">
        <f>G276+H276</f>
        <v>0</v>
      </c>
      <c r="J276" s="32">
        <v>5340.57</v>
      </c>
      <c r="K276" s="32">
        <f>I276+J276</f>
        <v>5340.57</v>
      </c>
      <c r="L276" s="32"/>
      <c r="M276" s="32">
        <f>K276+L276</f>
        <v>5340.57</v>
      </c>
      <c r="N276" s="32"/>
      <c r="O276" s="32">
        <f>M276+N276</f>
        <v>5340.57</v>
      </c>
      <c r="P276" s="32"/>
      <c r="Q276" s="32">
        <f>O276+P276</f>
        <v>5340.57</v>
      </c>
      <c r="R276" s="32"/>
      <c r="S276" s="32">
        <f>Q276+R276</f>
        <v>5340.57</v>
      </c>
      <c r="T276" s="32"/>
      <c r="U276" s="32">
        <f>S276+T276</f>
        <v>5340.57</v>
      </c>
      <c r="V276" s="32"/>
      <c r="W276" s="32">
        <f>U276+V276</f>
        <v>5340.57</v>
      </c>
      <c r="X276" s="32"/>
      <c r="Y276" s="32">
        <f>W276+X276</f>
        <v>5340.57</v>
      </c>
    </row>
    <row r="277" spans="1:26" ht="0.75" customHeight="1" x14ac:dyDescent="0.25">
      <c r="A277" s="41" t="s">
        <v>16</v>
      </c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2"/>
    </row>
    <row r="278" spans="1:26" hidden="1" x14ac:dyDescent="0.25">
      <c r="A278" s="41" t="s">
        <v>70</v>
      </c>
      <c r="B278" s="42"/>
      <c r="C278" s="37">
        <f>SUM(C279:C279)</f>
        <v>0</v>
      </c>
      <c r="D278" s="37">
        <f>SUM(D279:D279)</f>
        <v>0</v>
      </c>
      <c r="E278" s="37">
        <f>C278+D278</f>
        <v>0</v>
      </c>
      <c r="F278" s="37">
        <f>SUM(F279:F279)</f>
        <v>0</v>
      </c>
      <c r="G278" s="37">
        <f>E278+F278</f>
        <v>0</v>
      </c>
      <c r="H278" s="37">
        <f>SUM(H279:H279)</f>
        <v>0</v>
      </c>
      <c r="I278" s="37">
        <f>G278+H278</f>
        <v>0</v>
      </c>
      <c r="J278" s="37">
        <f>SUM(J279:J279)</f>
        <v>0</v>
      </c>
      <c r="K278" s="37">
        <f>I278+J278</f>
        <v>0</v>
      </c>
      <c r="L278" s="37">
        <f>SUM(L279:L279)</f>
        <v>0</v>
      </c>
      <c r="M278" s="37">
        <f>K278+L278</f>
        <v>0</v>
      </c>
      <c r="N278" s="37">
        <f>SUM(N279:N279)</f>
        <v>0</v>
      </c>
      <c r="O278" s="37">
        <f>M278+N278</f>
        <v>0</v>
      </c>
      <c r="P278" s="37">
        <f>SUM(P279:P279)</f>
        <v>0</v>
      </c>
      <c r="Q278" s="37">
        <f>O278+P278</f>
        <v>0</v>
      </c>
      <c r="R278" s="37">
        <f>SUM(R279:R279)</f>
        <v>0</v>
      </c>
      <c r="S278" s="37">
        <f>Q278+R278</f>
        <v>0</v>
      </c>
      <c r="T278" s="37">
        <f>SUM(T279:T279)</f>
        <v>0</v>
      </c>
      <c r="U278" s="37">
        <f>S278+T278</f>
        <v>0</v>
      </c>
      <c r="V278" s="37">
        <f>SUM(V279:V279)</f>
        <v>0</v>
      </c>
      <c r="W278" s="37">
        <f>U278+V278</f>
        <v>0</v>
      </c>
      <c r="X278" s="37">
        <f>SUM(X279:X279)</f>
        <v>0</v>
      </c>
      <c r="Y278" s="37">
        <f>SUM(Y279:Y279)</f>
        <v>0</v>
      </c>
      <c r="Z278" s="1"/>
    </row>
    <row r="279" spans="1:26" hidden="1" x14ac:dyDescent="0.25">
      <c r="A279" s="10" t="s">
        <v>73</v>
      </c>
      <c r="B279" s="10">
        <v>225</v>
      </c>
      <c r="C279" s="32"/>
      <c r="D279" s="32">
        <f>17433-17433</f>
        <v>0</v>
      </c>
      <c r="E279" s="32">
        <f>C279+D279</f>
        <v>0</v>
      </c>
      <c r="F279" s="32"/>
      <c r="G279" s="32">
        <f>E279+F279</f>
        <v>0</v>
      </c>
      <c r="H279" s="32"/>
      <c r="I279" s="32">
        <f>G279+H279</f>
        <v>0</v>
      </c>
      <c r="J279" s="32"/>
      <c r="K279" s="32">
        <f>I279+J279</f>
        <v>0</v>
      </c>
      <c r="L279" s="32"/>
      <c r="M279" s="32">
        <f>K279+L279</f>
        <v>0</v>
      </c>
      <c r="N279" s="32"/>
      <c r="O279" s="32">
        <f>M279+N279</f>
        <v>0</v>
      </c>
      <c r="P279" s="32"/>
      <c r="Q279" s="32">
        <f>O279+P279</f>
        <v>0</v>
      </c>
      <c r="R279" s="32"/>
      <c r="S279" s="32">
        <f>Q279+R279</f>
        <v>0</v>
      </c>
      <c r="T279" s="32"/>
      <c r="U279" s="32">
        <f>S279+T279</f>
        <v>0</v>
      </c>
      <c r="V279" s="32"/>
      <c r="W279" s="32">
        <f>U279+V279</f>
        <v>0</v>
      </c>
      <c r="X279" s="32"/>
      <c r="Y279" s="32">
        <f>W279+X279</f>
        <v>0</v>
      </c>
    </row>
    <row r="280" spans="1:26" hidden="1" x14ac:dyDescent="0.25">
      <c r="A280" s="70" t="s">
        <v>16</v>
      </c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2"/>
    </row>
    <row r="281" spans="1:26" hidden="1" x14ac:dyDescent="0.25">
      <c r="A281" s="70" t="s">
        <v>111</v>
      </c>
      <c r="B281" s="72"/>
      <c r="C281" s="81">
        <f>SUM(C282:C282)</f>
        <v>0</v>
      </c>
      <c r="D281" s="81">
        <f>SUM(D282:D282)</f>
        <v>0</v>
      </c>
      <c r="E281" s="81">
        <f>C281+D281</f>
        <v>0</v>
      </c>
      <c r="F281" s="81">
        <f>SUM(F282:F282)</f>
        <v>0</v>
      </c>
      <c r="G281" s="81">
        <f>E281+F281</f>
        <v>0</v>
      </c>
      <c r="H281" s="81">
        <f>SUM(H282:H282)</f>
        <v>0</v>
      </c>
      <c r="I281" s="81">
        <f>G281+H281</f>
        <v>0</v>
      </c>
      <c r="J281" s="81">
        <f>SUM(J282:J282)</f>
        <v>0</v>
      </c>
      <c r="K281" s="81">
        <f>I281+J281</f>
        <v>0</v>
      </c>
      <c r="L281" s="81">
        <f>SUM(L282:L282)</f>
        <v>0</v>
      </c>
      <c r="M281" s="81">
        <f>K281+L281</f>
        <v>0</v>
      </c>
      <c r="N281" s="81">
        <f>SUM(N282:N282)</f>
        <v>0</v>
      </c>
      <c r="O281" s="81">
        <f>M281+N281</f>
        <v>0</v>
      </c>
      <c r="P281" s="81">
        <f>SUM(P282:P282)</f>
        <v>0</v>
      </c>
      <c r="Q281" s="81">
        <f>O281+P281</f>
        <v>0</v>
      </c>
      <c r="R281" s="81">
        <f>SUM(R282:R282)</f>
        <v>0</v>
      </c>
      <c r="S281" s="81">
        <f>Q281+R281</f>
        <v>0</v>
      </c>
      <c r="T281" s="81">
        <f>SUM(T282:T282)</f>
        <v>0</v>
      </c>
      <c r="U281" s="81">
        <f t="shared" ref="U281:U287" si="224">S281+T281</f>
        <v>0</v>
      </c>
      <c r="V281" s="81">
        <f>SUM(V282:V282)</f>
        <v>0</v>
      </c>
      <c r="W281" s="81">
        <f>U281+V281</f>
        <v>0</v>
      </c>
      <c r="X281" s="81">
        <f>SUM(X282:X282)</f>
        <v>0</v>
      </c>
      <c r="Y281" s="81">
        <f>SUM(Y282:Y282)</f>
        <v>0</v>
      </c>
      <c r="Z281" s="1"/>
    </row>
    <row r="282" spans="1:26" ht="15" hidden="1" customHeight="1" x14ac:dyDescent="0.25">
      <c r="A282" s="10" t="s">
        <v>129</v>
      </c>
      <c r="B282" s="10">
        <v>340</v>
      </c>
      <c r="C282" s="32"/>
      <c r="D282" s="32"/>
      <c r="E282" s="32">
        <f>C282+D282</f>
        <v>0</v>
      </c>
      <c r="F282" s="32"/>
      <c r="G282" s="32">
        <f>E282+F282</f>
        <v>0</v>
      </c>
      <c r="H282" s="32"/>
      <c r="I282" s="32">
        <f>G282+H282</f>
        <v>0</v>
      </c>
      <c r="J282" s="32"/>
      <c r="K282" s="32">
        <f>I282+J282</f>
        <v>0</v>
      </c>
      <c r="L282" s="32"/>
      <c r="M282" s="32">
        <f>K282+L282</f>
        <v>0</v>
      </c>
      <c r="N282" s="32"/>
      <c r="O282" s="32">
        <f>M282+N282</f>
        <v>0</v>
      </c>
      <c r="P282" s="32"/>
      <c r="Q282" s="32">
        <f>O282+P282</f>
        <v>0</v>
      </c>
      <c r="R282" s="32"/>
      <c r="S282" s="32">
        <f>Q282+R282</f>
        <v>0</v>
      </c>
      <c r="T282" s="32"/>
      <c r="U282" s="32">
        <f t="shared" si="224"/>
        <v>0</v>
      </c>
      <c r="V282" s="32"/>
      <c r="W282" s="32">
        <f>U282+V282</f>
        <v>0</v>
      </c>
      <c r="X282" s="32"/>
      <c r="Y282" s="32">
        <f t="shared" ref="Y282:Y293" si="225">W282+X282</f>
        <v>0</v>
      </c>
    </row>
    <row r="283" spans="1:26" ht="15" customHeight="1" x14ac:dyDescent="0.25">
      <c r="A283" s="70" t="s">
        <v>16</v>
      </c>
      <c r="B283" s="125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>
        <f t="shared" ref="M283:M293" si="226">K283+L283</f>
        <v>0</v>
      </c>
      <c r="N283" s="32"/>
      <c r="O283" s="32">
        <f t="shared" ref="O283:O293" si="227">M283+N283</f>
        <v>0</v>
      </c>
      <c r="P283" s="32"/>
      <c r="Q283" s="32"/>
      <c r="R283" s="32"/>
      <c r="S283" s="32"/>
      <c r="T283" s="134">
        <f>T284</f>
        <v>0</v>
      </c>
      <c r="U283" s="32">
        <f t="shared" si="224"/>
        <v>0</v>
      </c>
      <c r="V283" s="83"/>
      <c r="W283" s="134">
        <f>U283+V283</f>
        <v>0</v>
      </c>
      <c r="X283" s="83"/>
      <c r="Y283" s="32">
        <f t="shared" si="225"/>
        <v>0</v>
      </c>
    </row>
    <row r="284" spans="1:26" ht="15" customHeight="1" x14ac:dyDescent="0.25">
      <c r="A284" s="232" t="s">
        <v>210</v>
      </c>
      <c r="B284" s="125">
        <v>251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>
        <v>119.7</v>
      </c>
      <c r="M284" s="32">
        <f t="shared" si="226"/>
        <v>119.7</v>
      </c>
      <c r="N284" s="32"/>
      <c r="O284" s="32">
        <f t="shared" si="227"/>
        <v>119.7</v>
      </c>
      <c r="P284" s="32"/>
      <c r="Q284" s="83"/>
      <c r="R284" s="32"/>
      <c r="S284" s="83"/>
      <c r="T284" s="134">
        <f>T286</f>
        <v>0</v>
      </c>
      <c r="U284" s="32">
        <f t="shared" si="224"/>
        <v>0</v>
      </c>
      <c r="V284" s="83"/>
      <c r="W284" s="32">
        <f>U284+V284</f>
        <v>0</v>
      </c>
      <c r="X284" s="83"/>
      <c r="Y284" s="32">
        <f t="shared" si="225"/>
        <v>0</v>
      </c>
    </row>
    <row r="285" spans="1:26" ht="15" customHeight="1" x14ac:dyDescent="0.25">
      <c r="A285" s="232" t="s">
        <v>215</v>
      </c>
      <c r="B285" s="125">
        <v>251</v>
      </c>
      <c r="C285" s="32"/>
      <c r="D285" s="32"/>
      <c r="E285" s="32"/>
      <c r="F285" s="32"/>
      <c r="G285" s="32"/>
      <c r="H285" s="32"/>
      <c r="I285" s="32"/>
      <c r="J285" s="32"/>
      <c r="K285" s="32"/>
      <c r="L285" s="32">
        <v>8296.2999999999993</v>
      </c>
      <c r="M285" s="32">
        <f t="shared" si="226"/>
        <v>8296.2999999999993</v>
      </c>
      <c r="N285" s="32"/>
      <c r="O285" s="32">
        <f t="shared" si="227"/>
        <v>8296.2999999999993</v>
      </c>
      <c r="P285" s="32"/>
      <c r="Q285" s="83"/>
      <c r="R285" s="32"/>
      <c r="S285" s="83"/>
      <c r="T285" s="134"/>
      <c r="U285" s="32"/>
      <c r="V285" s="83"/>
      <c r="W285" s="32"/>
      <c r="X285" s="83"/>
      <c r="Y285" s="32"/>
    </row>
    <row r="286" spans="1:26" ht="15" hidden="1" customHeight="1" x14ac:dyDescent="0.25">
      <c r="A286" s="70" t="s">
        <v>16</v>
      </c>
      <c r="B286" s="125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>
        <f t="shared" si="226"/>
        <v>0</v>
      </c>
      <c r="N286" s="32"/>
      <c r="O286" s="32">
        <f t="shared" si="227"/>
        <v>0</v>
      </c>
      <c r="P286" s="32"/>
      <c r="Q286" s="83"/>
      <c r="R286" s="32"/>
      <c r="S286" s="83"/>
      <c r="T286" s="134">
        <f t="shared" ref="T286:T293" si="228">T287</f>
        <v>0</v>
      </c>
      <c r="U286" s="32">
        <f t="shared" si="224"/>
        <v>0</v>
      </c>
      <c r="V286" s="83"/>
      <c r="W286" s="134">
        <f t="shared" ref="W286:W292" si="229">U286+V286</f>
        <v>0</v>
      </c>
      <c r="X286" s="83"/>
      <c r="Y286" s="32">
        <f t="shared" si="225"/>
        <v>0</v>
      </c>
    </row>
    <row r="287" spans="1:26" ht="15" hidden="1" customHeight="1" x14ac:dyDescent="0.25">
      <c r="A287" s="232" t="s">
        <v>191</v>
      </c>
      <c r="B287" s="125">
        <v>225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>
        <f t="shared" si="226"/>
        <v>0</v>
      </c>
      <c r="N287" s="32"/>
      <c r="O287" s="32">
        <f t="shared" si="227"/>
        <v>0</v>
      </c>
      <c r="P287" s="32"/>
      <c r="Q287" s="83"/>
      <c r="R287" s="32"/>
      <c r="S287" s="83"/>
      <c r="T287" s="134">
        <f t="shared" si="228"/>
        <v>0</v>
      </c>
      <c r="U287" s="32">
        <f t="shared" si="224"/>
        <v>0</v>
      </c>
      <c r="V287" s="83"/>
      <c r="W287" s="32">
        <f t="shared" si="229"/>
        <v>0</v>
      </c>
      <c r="X287" s="83"/>
      <c r="Y287" s="32">
        <f t="shared" si="225"/>
        <v>0</v>
      </c>
    </row>
    <row r="288" spans="1:26" ht="15" hidden="1" customHeight="1" x14ac:dyDescent="0.25">
      <c r="A288" s="70" t="s">
        <v>16</v>
      </c>
      <c r="B288" s="125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>
        <f t="shared" si="226"/>
        <v>0</v>
      </c>
      <c r="N288" s="32"/>
      <c r="O288" s="32">
        <f t="shared" si="227"/>
        <v>0</v>
      </c>
      <c r="P288" s="32"/>
      <c r="Q288" s="83"/>
      <c r="R288" s="32"/>
      <c r="S288" s="83"/>
      <c r="T288" s="134">
        <f t="shared" si="228"/>
        <v>0</v>
      </c>
      <c r="U288" s="32">
        <f t="shared" ref="U288:U293" si="230">T288</f>
        <v>0</v>
      </c>
      <c r="V288" s="32"/>
      <c r="W288" s="134">
        <f t="shared" si="229"/>
        <v>0</v>
      </c>
      <c r="X288" s="83"/>
      <c r="Y288" s="32">
        <f t="shared" si="225"/>
        <v>0</v>
      </c>
    </row>
    <row r="289" spans="1:26" ht="15" hidden="1" customHeight="1" x14ac:dyDescent="0.25">
      <c r="A289" s="232" t="s">
        <v>190</v>
      </c>
      <c r="B289" s="125">
        <v>225</v>
      </c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>
        <f t="shared" si="226"/>
        <v>0</v>
      </c>
      <c r="N289" s="32"/>
      <c r="O289" s="32">
        <f t="shared" si="227"/>
        <v>0</v>
      </c>
      <c r="P289" s="32"/>
      <c r="Q289" s="83"/>
      <c r="R289" s="32"/>
      <c r="S289" s="83"/>
      <c r="T289" s="134">
        <f t="shared" si="228"/>
        <v>0</v>
      </c>
      <c r="U289" s="32">
        <f t="shared" si="230"/>
        <v>0</v>
      </c>
      <c r="V289" s="83"/>
      <c r="W289" s="32">
        <f t="shared" si="229"/>
        <v>0</v>
      </c>
      <c r="X289" s="83"/>
      <c r="Y289" s="32">
        <f t="shared" si="225"/>
        <v>0</v>
      </c>
    </row>
    <row r="290" spans="1:26" ht="15" hidden="1" customHeight="1" x14ac:dyDescent="0.25">
      <c r="A290" s="70" t="s">
        <v>16</v>
      </c>
      <c r="B290" s="125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>
        <f t="shared" si="226"/>
        <v>0</v>
      </c>
      <c r="N290" s="32"/>
      <c r="O290" s="32">
        <f t="shared" si="227"/>
        <v>0</v>
      </c>
      <c r="P290" s="32"/>
      <c r="Q290" s="83"/>
      <c r="R290" s="32"/>
      <c r="S290" s="83"/>
      <c r="T290" s="134">
        <f t="shared" si="228"/>
        <v>0</v>
      </c>
      <c r="U290" s="32">
        <f t="shared" si="230"/>
        <v>0</v>
      </c>
      <c r="V290" s="83"/>
      <c r="W290" s="134">
        <f t="shared" si="229"/>
        <v>0</v>
      </c>
      <c r="X290" s="83"/>
      <c r="Y290" s="32">
        <f t="shared" si="225"/>
        <v>0</v>
      </c>
    </row>
    <row r="291" spans="1:26" ht="15" hidden="1" customHeight="1" x14ac:dyDescent="0.25">
      <c r="A291" s="232" t="s">
        <v>189</v>
      </c>
      <c r="B291" s="125">
        <v>225</v>
      </c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>
        <f t="shared" si="226"/>
        <v>0</v>
      </c>
      <c r="N291" s="32"/>
      <c r="O291" s="32">
        <f t="shared" si="227"/>
        <v>0</v>
      </c>
      <c r="P291" s="32"/>
      <c r="Q291" s="83"/>
      <c r="R291" s="32"/>
      <c r="S291" s="83"/>
      <c r="T291" s="134">
        <f t="shared" si="228"/>
        <v>0</v>
      </c>
      <c r="U291" s="32">
        <f t="shared" si="230"/>
        <v>0</v>
      </c>
      <c r="V291" s="83"/>
      <c r="W291" s="32">
        <f t="shared" si="229"/>
        <v>0</v>
      </c>
      <c r="X291" s="83"/>
      <c r="Y291" s="32">
        <f t="shared" si="225"/>
        <v>0</v>
      </c>
    </row>
    <row r="292" spans="1:26" ht="15" hidden="1" customHeight="1" x14ac:dyDescent="0.25">
      <c r="A292" s="70" t="s">
        <v>16</v>
      </c>
      <c r="B292" s="125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>
        <f t="shared" si="226"/>
        <v>0</v>
      </c>
      <c r="N292" s="32"/>
      <c r="O292" s="32">
        <f t="shared" si="227"/>
        <v>0</v>
      </c>
      <c r="P292" s="32"/>
      <c r="Q292" s="83"/>
      <c r="R292" s="32"/>
      <c r="S292" s="83"/>
      <c r="T292" s="134">
        <f t="shared" si="228"/>
        <v>0</v>
      </c>
      <c r="U292" s="32">
        <f t="shared" si="230"/>
        <v>0</v>
      </c>
      <c r="V292" s="83"/>
      <c r="W292" s="134">
        <f t="shared" si="229"/>
        <v>0</v>
      </c>
      <c r="X292" s="83"/>
      <c r="Y292" s="32">
        <f t="shared" si="225"/>
        <v>0</v>
      </c>
    </row>
    <row r="293" spans="1:26" ht="15" hidden="1" customHeight="1" x14ac:dyDescent="0.25">
      <c r="A293" s="232" t="s">
        <v>188</v>
      </c>
      <c r="B293" s="125">
        <v>225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>
        <f t="shared" si="226"/>
        <v>0</v>
      </c>
      <c r="N293" s="32"/>
      <c r="O293" s="32">
        <f t="shared" si="227"/>
        <v>0</v>
      </c>
      <c r="P293" s="32"/>
      <c r="Q293" s="83"/>
      <c r="R293" s="32"/>
      <c r="S293" s="83"/>
      <c r="T293" s="134">
        <f t="shared" si="228"/>
        <v>0</v>
      </c>
      <c r="U293" s="32">
        <f t="shared" si="230"/>
        <v>0</v>
      </c>
      <c r="V293" s="83"/>
      <c r="W293" s="32">
        <f>U293+V293</f>
        <v>0</v>
      </c>
      <c r="X293" s="83"/>
      <c r="Y293" s="32">
        <f t="shared" si="225"/>
        <v>0</v>
      </c>
    </row>
    <row r="294" spans="1:26" hidden="1" x14ac:dyDescent="0.25">
      <c r="A294" s="41" t="s">
        <v>16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2"/>
    </row>
    <row r="295" spans="1:26" ht="3" hidden="1" customHeight="1" x14ac:dyDescent="0.25">
      <c r="A295" s="41"/>
      <c r="B295" s="42"/>
      <c r="C295" s="37">
        <f>SUM(C296:C296)</f>
        <v>0</v>
      </c>
      <c r="D295" s="37">
        <f>SUM(D296:D296)</f>
        <v>0</v>
      </c>
      <c r="E295" s="37">
        <f>C295+D295</f>
        <v>0</v>
      </c>
      <c r="F295" s="37">
        <f>SUM(F296:F296)</f>
        <v>0</v>
      </c>
      <c r="G295" s="37">
        <f>E295+F295</f>
        <v>0</v>
      </c>
      <c r="H295" s="37">
        <f>SUM(H296:H296)</f>
        <v>0</v>
      </c>
      <c r="I295" s="37">
        <f>G295+H295</f>
        <v>0</v>
      </c>
      <c r="J295" s="37">
        <f>SUM(J296:J296)</f>
        <v>0</v>
      </c>
      <c r="K295" s="37">
        <f>I295+J295</f>
        <v>0</v>
      </c>
      <c r="L295" s="37">
        <f>SUM(L296:L296)</f>
        <v>0</v>
      </c>
      <c r="M295" s="37">
        <f>K295+L295</f>
        <v>0</v>
      </c>
      <c r="N295" s="37">
        <f>SUM(N296:N296)</f>
        <v>0</v>
      </c>
      <c r="O295" s="37">
        <f>M295+N295</f>
        <v>0</v>
      </c>
      <c r="P295" s="37">
        <f>SUM(P296:P296)</f>
        <v>0</v>
      </c>
      <c r="Q295" s="37">
        <f>O295+P295</f>
        <v>0</v>
      </c>
      <c r="R295" s="37">
        <f>SUM(R296:R296)</f>
        <v>0</v>
      </c>
      <c r="S295" s="37">
        <f t="shared" ref="S295:S304" si="231">Q295+R295</f>
        <v>0</v>
      </c>
      <c r="T295" s="37">
        <f>SUM(T296:T296)</f>
        <v>0</v>
      </c>
      <c r="U295" s="37">
        <f t="shared" ref="U295:U305" si="232">S295+T295</f>
        <v>0</v>
      </c>
      <c r="V295" s="37">
        <f>SUM(V296:V296)</f>
        <v>0</v>
      </c>
      <c r="W295" s="37">
        <f>U295+V295</f>
        <v>0</v>
      </c>
      <c r="X295" s="37">
        <f>SUM(X296:X296)</f>
        <v>0</v>
      </c>
      <c r="Y295" s="37">
        <f>SUM(Y296:Y296)</f>
        <v>0</v>
      </c>
      <c r="Z295" s="1"/>
    </row>
    <row r="296" spans="1:26" hidden="1" x14ac:dyDescent="0.25">
      <c r="A296" s="10"/>
      <c r="B296" s="10">
        <v>241</v>
      </c>
      <c r="C296" s="32"/>
      <c r="D296" s="32"/>
      <c r="E296" s="32">
        <f>C296+D296</f>
        <v>0</v>
      </c>
      <c r="F296" s="32"/>
      <c r="G296" s="32">
        <f>E296+F296</f>
        <v>0</v>
      </c>
      <c r="H296" s="32"/>
      <c r="I296" s="32">
        <f>G296+H296</f>
        <v>0</v>
      </c>
      <c r="J296" s="32"/>
      <c r="K296" s="32">
        <f>I296+J296</f>
        <v>0</v>
      </c>
      <c r="L296" s="32"/>
      <c r="M296" s="32">
        <f>K296+L296</f>
        <v>0</v>
      </c>
      <c r="N296" s="32"/>
      <c r="O296" s="32">
        <f>M296+N296</f>
        <v>0</v>
      </c>
      <c r="P296" s="32"/>
      <c r="Q296" s="32">
        <f>O296+P296</f>
        <v>0</v>
      </c>
      <c r="R296" s="32"/>
      <c r="S296" s="32">
        <f t="shared" si="231"/>
        <v>0</v>
      </c>
      <c r="T296" s="32"/>
      <c r="U296" s="32">
        <f t="shared" si="232"/>
        <v>0</v>
      </c>
      <c r="V296" s="32"/>
      <c r="W296" s="32">
        <f>U296+V296</f>
        <v>0</v>
      </c>
      <c r="X296" s="32"/>
      <c r="Y296" s="32">
        <f>W296+X296</f>
        <v>0</v>
      </c>
    </row>
    <row r="297" spans="1:26" ht="15.75" hidden="1" x14ac:dyDescent="0.25">
      <c r="A297" s="231" t="s">
        <v>168</v>
      </c>
      <c r="B297" s="10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>
        <f>R298</f>
        <v>0</v>
      </c>
      <c r="S297" s="32">
        <f>R297</f>
        <v>0</v>
      </c>
      <c r="T297" s="32"/>
      <c r="U297" s="32"/>
      <c r="V297" s="32"/>
      <c r="W297" s="32"/>
      <c r="X297" s="32"/>
      <c r="Y297" s="32"/>
    </row>
    <row r="298" spans="1:26" hidden="1" x14ac:dyDescent="0.25">
      <c r="A298" s="16" t="s">
        <v>167</v>
      </c>
      <c r="B298" s="10">
        <v>225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>
        <f>R298</f>
        <v>0</v>
      </c>
      <c r="T298" s="32"/>
      <c r="U298" s="32"/>
      <c r="V298" s="32"/>
      <c r="W298" s="32"/>
      <c r="X298" s="32"/>
      <c r="Y298" s="32"/>
    </row>
    <row r="299" spans="1:26" hidden="1" x14ac:dyDescent="0.25">
      <c r="A299" s="135"/>
      <c r="B299" s="13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33">
        <f>P300</f>
        <v>0</v>
      </c>
      <c r="Q299" s="33">
        <f t="shared" ref="Q299:Y299" si="233">Q300</f>
        <v>0</v>
      </c>
      <c r="R299" s="33">
        <f t="shared" si="233"/>
        <v>0</v>
      </c>
      <c r="S299" s="33">
        <f t="shared" si="233"/>
        <v>0</v>
      </c>
      <c r="T299" s="33">
        <f t="shared" si="233"/>
        <v>0</v>
      </c>
      <c r="U299" s="33">
        <f t="shared" si="233"/>
        <v>0</v>
      </c>
      <c r="V299" s="33">
        <f t="shared" si="233"/>
        <v>0</v>
      </c>
      <c r="W299" s="33">
        <f t="shared" si="233"/>
        <v>0</v>
      </c>
      <c r="X299" s="33">
        <f t="shared" si="233"/>
        <v>0</v>
      </c>
      <c r="Y299" s="33">
        <f t="shared" si="233"/>
        <v>0</v>
      </c>
    </row>
    <row r="300" spans="1:26" hidden="1" x14ac:dyDescent="0.25">
      <c r="A300" s="136"/>
      <c r="B300" s="13">
        <v>241</v>
      </c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32">
        <f>K300+L300</f>
        <v>0</v>
      </c>
      <c r="N300" s="128"/>
      <c r="O300" s="33">
        <f>M300+N300</f>
        <v>0</v>
      </c>
      <c r="P300" s="128"/>
      <c r="Q300" s="128">
        <f>O300+P300</f>
        <v>0</v>
      </c>
      <c r="R300" s="128"/>
      <c r="S300" s="128">
        <f t="shared" si="231"/>
        <v>0</v>
      </c>
      <c r="T300" s="128"/>
      <c r="U300" s="128">
        <f t="shared" si="232"/>
        <v>0</v>
      </c>
      <c r="V300" s="128"/>
      <c r="W300" s="128">
        <f t="shared" ref="W300" si="234">U300+V300</f>
        <v>0</v>
      </c>
      <c r="X300" s="128"/>
      <c r="Y300" s="128">
        <f t="shared" ref="Y300" si="235">W300+X300</f>
        <v>0</v>
      </c>
    </row>
    <row r="301" spans="1:26" hidden="1" x14ac:dyDescent="0.25">
      <c r="A301" s="127"/>
      <c r="B301" s="125"/>
      <c r="C301" s="32"/>
      <c r="D301" s="32"/>
      <c r="E301" s="32"/>
      <c r="F301" s="32"/>
      <c r="G301" s="32"/>
      <c r="H301" s="32"/>
      <c r="I301" s="32"/>
      <c r="J301" s="32"/>
      <c r="K301" s="32"/>
      <c r="L301" s="134">
        <f>L302</f>
        <v>0</v>
      </c>
      <c r="M301" s="134">
        <f t="shared" ref="M301:M304" si="236">K301+L301</f>
        <v>0</v>
      </c>
      <c r="N301" s="32"/>
      <c r="O301" s="134">
        <f t="shared" ref="O301:O304" si="237">M301+N301</f>
        <v>0</v>
      </c>
      <c r="P301" s="32"/>
      <c r="Q301" s="134">
        <f t="shared" ref="Q301:Q304" si="238">O301+P301</f>
        <v>0</v>
      </c>
      <c r="R301" s="83"/>
      <c r="S301" s="89">
        <f t="shared" si="231"/>
        <v>0</v>
      </c>
      <c r="T301" s="83"/>
      <c r="U301" s="134">
        <f t="shared" si="232"/>
        <v>0</v>
      </c>
      <c r="V301" s="83"/>
      <c r="W301" s="134">
        <f t="shared" ref="W301:W304" si="239">U301+V301</f>
        <v>0</v>
      </c>
      <c r="X301" s="126">
        <f>X302</f>
        <v>0</v>
      </c>
      <c r="Y301" s="134">
        <f t="shared" ref="Y301:Y304" si="240">W301+X301</f>
        <v>0</v>
      </c>
    </row>
    <row r="302" spans="1:26" hidden="1" x14ac:dyDescent="0.25">
      <c r="A302" s="10"/>
      <c r="B302" s="125">
        <v>241</v>
      </c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>
        <f t="shared" si="236"/>
        <v>0</v>
      </c>
      <c r="N302" s="32"/>
      <c r="O302" s="32">
        <f t="shared" si="237"/>
        <v>0</v>
      </c>
      <c r="P302" s="32"/>
      <c r="Q302" s="32">
        <f t="shared" si="238"/>
        <v>0</v>
      </c>
      <c r="R302" s="83"/>
      <c r="S302" s="32">
        <f t="shared" si="231"/>
        <v>0</v>
      </c>
      <c r="T302" s="83"/>
      <c r="U302" s="32">
        <f t="shared" si="232"/>
        <v>0</v>
      </c>
      <c r="V302" s="83"/>
      <c r="W302" s="32">
        <f t="shared" si="239"/>
        <v>0</v>
      </c>
      <c r="X302" s="83"/>
      <c r="Y302" s="32">
        <f t="shared" si="240"/>
        <v>0</v>
      </c>
    </row>
    <row r="303" spans="1:26" hidden="1" x14ac:dyDescent="0.25">
      <c r="A303" s="127"/>
      <c r="B303" s="125"/>
      <c r="C303" s="32"/>
      <c r="D303" s="32"/>
      <c r="E303" s="32"/>
      <c r="F303" s="32"/>
      <c r="G303" s="32"/>
      <c r="H303" s="32"/>
      <c r="I303" s="32"/>
      <c r="J303" s="32"/>
      <c r="K303" s="32"/>
      <c r="L303" s="134">
        <f>L304</f>
        <v>0</v>
      </c>
      <c r="M303" s="134">
        <f t="shared" si="236"/>
        <v>0</v>
      </c>
      <c r="N303" s="32"/>
      <c r="O303" s="134">
        <f t="shared" si="237"/>
        <v>0</v>
      </c>
      <c r="P303" s="32"/>
      <c r="Q303" s="134">
        <f t="shared" si="238"/>
        <v>0</v>
      </c>
      <c r="R303" s="126">
        <f>R304</f>
        <v>0</v>
      </c>
      <c r="S303" s="89">
        <f t="shared" si="231"/>
        <v>0</v>
      </c>
      <c r="T303" s="83"/>
      <c r="U303" s="134">
        <f t="shared" si="232"/>
        <v>0</v>
      </c>
      <c r="V303" s="83"/>
      <c r="W303" s="134">
        <f t="shared" si="239"/>
        <v>0</v>
      </c>
      <c r="X303" s="126">
        <f>X304</f>
        <v>0</v>
      </c>
      <c r="Y303" s="134">
        <f t="shared" si="240"/>
        <v>0</v>
      </c>
    </row>
    <row r="304" spans="1:26" hidden="1" x14ac:dyDescent="0.25">
      <c r="A304" s="10"/>
      <c r="B304" s="125">
        <v>241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>
        <f t="shared" si="236"/>
        <v>0</v>
      </c>
      <c r="N304" s="32"/>
      <c r="O304" s="32">
        <f t="shared" si="237"/>
        <v>0</v>
      </c>
      <c r="P304" s="32"/>
      <c r="Q304" s="32">
        <f t="shared" si="238"/>
        <v>0</v>
      </c>
      <c r="R304" s="83"/>
      <c r="S304" s="32">
        <f t="shared" si="231"/>
        <v>0</v>
      </c>
      <c r="T304" s="83"/>
      <c r="U304" s="32">
        <f t="shared" si="232"/>
        <v>0</v>
      </c>
      <c r="V304" s="83"/>
      <c r="W304" s="32">
        <f t="shared" si="239"/>
        <v>0</v>
      </c>
      <c r="X304" s="83"/>
      <c r="Y304" s="32">
        <f t="shared" si="240"/>
        <v>0</v>
      </c>
    </row>
    <row r="305" spans="1:26" hidden="1" x14ac:dyDescent="0.25">
      <c r="A305" s="212" t="s">
        <v>187</v>
      </c>
      <c r="B305" s="213">
        <v>251</v>
      </c>
      <c r="C305" s="126">
        <v>860000</v>
      </c>
      <c r="D305" s="116">
        <v>850000</v>
      </c>
      <c r="E305" s="32">
        <f>C305+D305</f>
        <v>1710000</v>
      </c>
      <c r="F305" s="32">
        <v>850000</v>
      </c>
      <c r="G305" s="32">
        <f>E305+F305</f>
        <v>2560000</v>
      </c>
      <c r="H305" s="32">
        <v>800000</v>
      </c>
      <c r="I305" s="32">
        <f>G305+H305</f>
        <v>3360000</v>
      </c>
      <c r="J305" s="32">
        <v>650000</v>
      </c>
      <c r="K305" s="32">
        <f>I305+J305</f>
        <v>4010000</v>
      </c>
      <c r="L305" s="32">
        <v>580000</v>
      </c>
      <c r="M305" s="32">
        <f>K305+L305</f>
        <v>4590000</v>
      </c>
      <c r="N305" s="32">
        <v>900000</v>
      </c>
      <c r="O305" s="32">
        <f>M305+N305</f>
        <v>5490000</v>
      </c>
      <c r="P305" s="32"/>
      <c r="Q305" s="134">
        <f>O305+P305</f>
        <v>5490000</v>
      </c>
      <c r="R305" s="32"/>
      <c r="S305" s="134">
        <f>Q305+R305</f>
        <v>5490000</v>
      </c>
      <c r="T305" s="32"/>
      <c r="U305" s="32">
        <f t="shared" si="232"/>
        <v>5490000</v>
      </c>
      <c r="V305" s="134"/>
      <c r="W305" s="134">
        <f>U305+V305</f>
        <v>5490000</v>
      </c>
      <c r="X305" s="134"/>
      <c r="Y305" s="134">
        <f>W305+X305</f>
        <v>5490000</v>
      </c>
    </row>
    <row r="306" spans="1:26" hidden="1" x14ac:dyDescent="0.25">
      <c r="A306" s="16"/>
      <c r="B306" s="125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32"/>
      <c r="V306" s="83"/>
      <c r="W306" s="83"/>
      <c r="X306" s="83"/>
      <c r="Y306" s="118"/>
    </row>
    <row r="307" spans="1:26" hidden="1" x14ac:dyDescent="0.25">
      <c r="A307" s="110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31"/>
      <c r="V307" s="111"/>
      <c r="W307" s="111"/>
      <c r="X307" s="111"/>
      <c r="Y307" s="112"/>
    </row>
    <row r="308" spans="1:26" hidden="1" x14ac:dyDescent="0.25">
      <c r="A308" s="113"/>
      <c r="B308" s="114">
        <v>241</v>
      </c>
      <c r="C308" s="116"/>
      <c r="D308" s="116"/>
      <c r="E308" s="116">
        <f>C308+D308</f>
        <v>0</v>
      </c>
      <c r="F308" s="116"/>
      <c r="G308" s="116">
        <f>E308+F308</f>
        <v>0</v>
      </c>
      <c r="H308" s="116"/>
      <c r="I308" s="116">
        <f>G308+H308</f>
        <v>0</v>
      </c>
      <c r="J308" s="116"/>
      <c r="K308" s="116">
        <f>I308+J308</f>
        <v>0</v>
      </c>
      <c r="L308" s="116"/>
      <c r="M308" s="116">
        <f>K308+L308</f>
        <v>0</v>
      </c>
      <c r="N308" s="116"/>
      <c r="O308" s="116">
        <f>M308+N308</f>
        <v>0</v>
      </c>
      <c r="P308" s="116"/>
      <c r="Q308" s="116">
        <f>O308+P308</f>
        <v>0</v>
      </c>
      <c r="R308" s="116"/>
      <c r="S308" s="116">
        <f>Q308+R308</f>
        <v>0</v>
      </c>
      <c r="T308" s="116"/>
      <c r="U308" s="116">
        <f>S308+T308</f>
        <v>0</v>
      </c>
      <c r="V308" s="116"/>
      <c r="W308" s="116">
        <f>U308+V308</f>
        <v>0</v>
      </c>
      <c r="X308" s="116"/>
      <c r="Y308" s="116">
        <f>W308+X308</f>
        <v>0</v>
      </c>
      <c r="Z308" s="1"/>
    </row>
    <row r="309" spans="1:26" hidden="1" x14ac:dyDescent="0.25">
      <c r="A309" s="41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2"/>
      <c r="Z309" s="84"/>
    </row>
    <row r="310" spans="1:26" hidden="1" x14ac:dyDescent="0.25">
      <c r="A310" s="41"/>
      <c r="B310" s="42"/>
      <c r="C310" s="37">
        <f>SUM(C312:C312)</f>
        <v>0</v>
      </c>
      <c r="D310" s="37">
        <f>SUM(D312:D312)</f>
        <v>0</v>
      </c>
      <c r="E310" s="37">
        <f>C310+D310</f>
        <v>0</v>
      </c>
      <c r="F310" s="37">
        <f>SUM(F312:F312)</f>
        <v>0</v>
      </c>
      <c r="G310" s="37">
        <f>E310+F310</f>
        <v>0</v>
      </c>
      <c r="H310" s="37">
        <f>SUM(H312:H312)</f>
        <v>0</v>
      </c>
      <c r="I310" s="37">
        <f>G310+H310</f>
        <v>0</v>
      </c>
      <c r="J310" s="37">
        <f>SUM(J312:J312)</f>
        <v>0</v>
      </c>
      <c r="K310" s="37">
        <f>I310+J310</f>
        <v>0</v>
      </c>
      <c r="L310" s="37">
        <f>SUM(L312:L312)</f>
        <v>0</v>
      </c>
      <c r="M310" s="37">
        <f>K310+L310</f>
        <v>0</v>
      </c>
      <c r="N310" s="37">
        <f>SUM(N312:N312)</f>
        <v>0</v>
      </c>
      <c r="O310" s="37">
        <f>M310+N310</f>
        <v>0</v>
      </c>
      <c r="P310" s="37">
        <f>SUM(P312:P312)</f>
        <v>0</v>
      </c>
      <c r="Q310" s="37">
        <f>O310+P310</f>
        <v>0</v>
      </c>
      <c r="R310" s="37">
        <f>SUM(R312:R312)</f>
        <v>0</v>
      </c>
      <c r="S310" s="37">
        <f>Q310+R310</f>
        <v>0</v>
      </c>
      <c r="T310" s="37">
        <f>SUM(T312:T312)</f>
        <v>0</v>
      </c>
      <c r="U310" s="37">
        <f>S310+T310</f>
        <v>0</v>
      </c>
      <c r="V310" s="37">
        <f>SUM(V312:V312)</f>
        <v>0</v>
      </c>
      <c r="W310" s="37">
        <f>U310+V310</f>
        <v>0</v>
      </c>
      <c r="X310" s="37">
        <f>SUM(X311:X312)</f>
        <v>0</v>
      </c>
      <c r="Y310" s="37">
        <f>SUM(Y311:Y312)</f>
        <v>0</v>
      </c>
      <c r="Z310" s="1"/>
    </row>
    <row r="311" spans="1:26" hidden="1" x14ac:dyDescent="0.25">
      <c r="A311" s="102"/>
      <c r="B311" s="104">
        <v>340</v>
      </c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32">
        <f>K311+L311</f>
        <v>0</v>
      </c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40"/>
      <c r="Y311" s="32">
        <f>W311+X311</f>
        <v>0</v>
      </c>
      <c r="Z311" s="1"/>
    </row>
    <row r="312" spans="1:26" hidden="1" x14ac:dyDescent="0.25">
      <c r="A312" s="10"/>
      <c r="B312" s="10">
        <v>221</v>
      </c>
      <c r="C312" s="32"/>
      <c r="D312" s="32"/>
      <c r="E312" s="32">
        <f>C312+D312</f>
        <v>0</v>
      </c>
      <c r="F312" s="32"/>
      <c r="G312" s="32">
        <f>E312+F312</f>
        <v>0</v>
      </c>
      <c r="H312" s="32"/>
      <c r="I312" s="32">
        <f>G312+H312</f>
        <v>0</v>
      </c>
      <c r="J312" s="32"/>
      <c r="K312" s="32">
        <f>I312+J312</f>
        <v>0</v>
      </c>
      <c r="L312" s="32"/>
      <c r="M312" s="32">
        <f>K312+L312</f>
        <v>0</v>
      </c>
      <c r="N312" s="32"/>
      <c r="O312" s="32">
        <f>M312+N312</f>
        <v>0</v>
      </c>
      <c r="P312" s="32"/>
      <c r="Q312" s="32">
        <f>O312+P312</f>
        <v>0</v>
      </c>
      <c r="R312" s="32"/>
      <c r="S312" s="40">
        <f>Q312+R312</f>
        <v>0</v>
      </c>
      <c r="T312" s="32"/>
      <c r="U312" s="32">
        <f>S312+T312</f>
        <v>0</v>
      </c>
      <c r="V312" s="32"/>
      <c r="W312" s="32">
        <f>U312+V312</f>
        <v>0</v>
      </c>
      <c r="X312" s="32"/>
      <c r="Y312" s="32">
        <f>W312+X312</f>
        <v>0</v>
      </c>
    </row>
    <row r="313" spans="1:26" x14ac:dyDescent="0.25">
      <c r="A313" s="41" t="s">
        <v>16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2"/>
    </row>
    <row r="314" spans="1:26" x14ac:dyDescent="0.25">
      <c r="A314" s="41" t="s">
        <v>77</v>
      </c>
      <c r="B314" s="42"/>
      <c r="C314" s="37">
        <f>SUM(C315:C315)</f>
        <v>0</v>
      </c>
      <c r="D314" s="37">
        <f>SUM(D315:D315)+D318</f>
        <v>0</v>
      </c>
      <c r="E314" s="37">
        <f>C314+D314</f>
        <v>0</v>
      </c>
      <c r="F314" s="37">
        <f>SUM(F315:F315)</f>
        <v>0</v>
      </c>
      <c r="G314" s="37">
        <f>E314+F314</f>
        <v>0</v>
      </c>
      <c r="H314" s="37">
        <f>SUM(H315:H315)</f>
        <v>0</v>
      </c>
      <c r="I314" s="37">
        <f>G314+H314</f>
        <v>0</v>
      </c>
      <c r="J314" s="37">
        <f>SUM(J315:J315)</f>
        <v>3720</v>
      </c>
      <c r="K314" s="37">
        <f>I314+J314</f>
        <v>3720</v>
      </c>
      <c r="L314" s="37">
        <f>SUM(L315:L315)</f>
        <v>0</v>
      </c>
      <c r="M314" s="37">
        <f>K314+L314</f>
        <v>3720</v>
      </c>
      <c r="N314" s="37">
        <f>N315+N316+N317+N318</f>
        <v>16000</v>
      </c>
      <c r="O314" s="37">
        <f>M314+N314</f>
        <v>19720</v>
      </c>
      <c r="P314" s="37">
        <f t="shared" ref="P314:X314" si="241">SUM(P315:P317)</f>
        <v>0</v>
      </c>
      <c r="Q314" s="37">
        <f>SUM(Q315:Q318)</f>
        <v>6220</v>
      </c>
      <c r="R314" s="37">
        <f t="shared" si="241"/>
        <v>0</v>
      </c>
      <c r="S314" s="37">
        <f>SUM(S315:S318)</f>
        <v>6220</v>
      </c>
      <c r="T314" s="37">
        <f t="shared" ref="T314:U314" si="242">SUM(T315:T318)</f>
        <v>0</v>
      </c>
      <c r="U314" s="37">
        <f t="shared" si="242"/>
        <v>6220</v>
      </c>
      <c r="V314" s="37">
        <f t="shared" si="241"/>
        <v>0</v>
      </c>
      <c r="W314" s="37">
        <f>SUM(W315:W317)+W318</f>
        <v>6220</v>
      </c>
      <c r="X314" s="37">
        <f t="shared" si="241"/>
        <v>0</v>
      </c>
      <c r="Y314" s="37">
        <f>SUM(Y315:Y318)</f>
        <v>6220</v>
      </c>
      <c r="Z314" s="1"/>
    </row>
    <row r="315" spans="1:26" x14ac:dyDescent="0.25">
      <c r="A315" s="10" t="s">
        <v>213</v>
      </c>
      <c r="B315" s="10">
        <v>349</v>
      </c>
      <c r="C315" s="32"/>
      <c r="D315" s="32"/>
      <c r="E315" s="32">
        <f>C315+D315</f>
        <v>0</v>
      </c>
      <c r="F315" s="32"/>
      <c r="G315" s="32">
        <f>E315+F315</f>
        <v>0</v>
      </c>
      <c r="H315" s="32"/>
      <c r="I315" s="32">
        <f>G315+H315</f>
        <v>0</v>
      </c>
      <c r="J315" s="32">
        <f>2520+1200</f>
        <v>3720</v>
      </c>
      <c r="K315" s="32">
        <f>I315+J315</f>
        <v>3720</v>
      </c>
      <c r="L315" s="32"/>
      <c r="M315" s="32">
        <f>K315+L315</f>
        <v>3720</v>
      </c>
      <c r="N315" s="32">
        <v>2500</v>
      </c>
      <c r="O315" s="32">
        <f>M315+N315</f>
        <v>6220</v>
      </c>
      <c r="P315" s="32"/>
      <c r="Q315" s="32">
        <f>O315+P315</f>
        <v>6220</v>
      </c>
      <c r="R315" s="32"/>
      <c r="S315" s="32">
        <f>Q315+R315</f>
        <v>6220</v>
      </c>
      <c r="T315" s="32"/>
      <c r="U315" s="32">
        <f>S315+T315</f>
        <v>6220</v>
      </c>
      <c r="V315" s="32"/>
      <c r="W315" s="32">
        <f>U315+V315</f>
        <v>6220</v>
      </c>
      <c r="X315" s="32"/>
      <c r="Y315" s="32">
        <f>W315+X315</f>
        <v>6220</v>
      </c>
    </row>
    <row r="316" spans="1:26" ht="0.75" customHeight="1" x14ac:dyDescent="0.25">
      <c r="A316" s="16" t="s">
        <v>212</v>
      </c>
      <c r="B316" s="10">
        <v>296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>
        <v>13500</v>
      </c>
      <c r="O316" s="32">
        <f>M316+N316</f>
        <v>13500</v>
      </c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1:26" hidden="1" x14ac:dyDescent="0.25">
      <c r="A317" s="16" t="s">
        <v>164</v>
      </c>
      <c r="B317" s="10">
        <v>340</v>
      </c>
      <c r="C317" s="32"/>
      <c r="D317" s="32"/>
      <c r="E317" s="32">
        <f t="shared" ref="E317" si="243">C317+D317</f>
        <v>0</v>
      </c>
      <c r="F317" s="32"/>
      <c r="G317" s="32">
        <f t="shared" ref="G317:G318" si="244">E317+F317</f>
        <v>0</v>
      </c>
      <c r="H317" s="32"/>
      <c r="I317" s="32">
        <f t="shared" ref="I317:I318" si="245">G317+H317</f>
        <v>0</v>
      </c>
      <c r="J317" s="32"/>
      <c r="K317" s="32">
        <f t="shared" ref="K317:K318" si="246">I317+J317</f>
        <v>0</v>
      </c>
      <c r="L317" s="32"/>
      <c r="M317" s="32">
        <f t="shared" ref="M317:M318" si="247">K317+L317</f>
        <v>0</v>
      </c>
      <c r="N317" s="32"/>
      <c r="O317" s="32">
        <f t="shared" ref="O317:O318" si="248">M317+N317</f>
        <v>0</v>
      </c>
      <c r="P317" s="32"/>
      <c r="Q317" s="32">
        <f t="shared" ref="Q317" si="249">O317+P317</f>
        <v>0</v>
      </c>
      <c r="R317" s="32"/>
      <c r="S317" s="32">
        <f t="shared" ref="S317" si="250">Q317+R317</f>
        <v>0</v>
      </c>
      <c r="T317" s="32"/>
      <c r="U317" s="32">
        <f t="shared" ref="U317" si="251">S317+T317</f>
        <v>0</v>
      </c>
      <c r="V317" s="32"/>
      <c r="W317" s="32">
        <f t="shared" ref="W317" si="252">U317+V317</f>
        <v>0</v>
      </c>
      <c r="X317" s="32"/>
      <c r="Y317" s="32">
        <f t="shared" ref="Y317" si="253">W317+X317</f>
        <v>0</v>
      </c>
    </row>
    <row r="318" spans="1:26" hidden="1" x14ac:dyDescent="0.25">
      <c r="A318" s="16" t="s">
        <v>145</v>
      </c>
      <c r="B318" s="125">
        <v>225</v>
      </c>
      <c r="C318" s="83"/>
      <c r="D318" s="32"/>
      <c r="E318" s="32">
        <f>C318+D318</f>
        <v>0</v>
      </c>
      <c r="F318" s="32"/>
      <c r="G318" s="32">
        <f t="shared" si="244"/>
        <v>0</v>
      </c>
      <c r="H318" s="32"/>
      <c r="I318" s="32">
        <f t="shared" si="245"/>
        <v>0</v>
      </c>
      <c r="J318" s="32"/>
      <c r="K318" s="32">
        <f t="shared" si="246"/>
        <v>0</v>
      </c>
      <c r="L318" s="32"/>
      <c r="M318" s="32">
        <f t="shared" si="247"/>
        <v>0</v>
      </c>
      <c r="N318" s="32"/>
      <c r="O318" s="32">
        <f t="shared" si="248"/>
        <v>0</v>
      </c>
      <c r="P318" s="32"/>
      <c r="Q318" s="32">
        <f>O318+P318</f>
        <v>0</v>
      </c>
      <c r="R318" s="32"/>
      <c r="S318" s="32">
        <f>Q318+R318</f>
        <v>0</v>
      </c>
      <c r="T318" s="32"/>
      <c r="U318" s="32">
        <f>S318+T318</f>
        <v>0</v>
      </c>
      <c r="V318" s="32"/>
      <c r="W318" s="32">
        <f>U318+V318</f>
        <v>0</v>
      </c>
      <c r="X318" s="32"/>
      <c r="Y318" s="32">
        <f>W318+X318</f>
        <v>0</v>
      </c>
    </row>
    <row r="319" spans="1:26" hidden="1" x14ac:dyDescent="0.25">
      <c r="A319" s="58" t="s">
        <v>16</v>
      </c>
      <c r="B319" s="91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3"/>
    </row>
    <row r="320" spans="1:26" hidden="1" x14ac:dyDescent="0.25">
      <c r="A320" s="276"/>
      <c r="B320" s="277"/>
      <c r="C320" s="38">
        <f>C321</f>
        <v>0</v>
      </c>
      <c r="D320" s="38">
        <f t="shared" ref="D320:Y320" si="254">D321</f>
        <v>0</v>
      </c>
      <c r="E320" s="38">
        <f t="shared" si="254"/>
        <v>0</v>
      </c>
      <c r="F320" s="38">
        <f t="shared" si="254"/>
        <v>0</v>
      </c>
      <c r="G320" s="38">
        <f t="shared" si="254"/>
        <v>0</v>
      </c>
      <c r="H320" s="38">
        <f t="shared" si="254"/>
        <v>0</v>
      </c>
      <c r="I320" s="38">
        <f t="shared" si="254"/>
        <v>0</v>
      </c>
      <c r="J320" s="38">
        <f t="shared" si="254"/>
        <v>0</v>
      </c>
      <c r="K320" s="38">
        <f t="shared" si="254"/>
        <v>0</v>
      </c>
      <c r="L320" s="38">
        <f t="shared" si="254"/>
        <v>0</v>
      </c>
      <c r="M320" s="38">
        <f t="shared" si="254"/>
        <v>0</v>
      </c>
      <c r="N320" s="38">
        <f t="shared" si="254"/>
        <v>0</v>
      </c>
      <c r="O320" s="38">
        <f t="shared" si="254"/>
        <v>0</v>
      </c>
      <c r="P320" s="38">
        <f t="shared" si="254"/>
        <v>0</v>
      </c>
      <c r="Q320" s="38">
        <f t="shared" si="254"/>
        <v>0</v>
      </c>
      <c r="R320" s="38">
        <f t="shared" si="254"/>
        <v>0</v>
      </c>
      <c r="S320" s="38">
        <f t="shared" si="254"/>
        <v>0</v>
      </c>
      <c r="T320" s="38">
        <f t="shared" si="254"/>
        <v>0</v>
      </c>
      <c r="U320" s="38">
        <f t="shared" si="254"/>
        <v>0</v>
      </c>
      <c r="V320" s="38">
        <f t="shared" si="254"/>
        <v>0</v>
      </c>
      <c r="W320" s="38">
        <f t="shared" si="254"/>
        <v>0</v>
      </c>
      <c r="X320" s="38">
        <f t="shared" si="254"/>
        <v>0</v>
      </c>
      <c r="Y320" s="38">
        <f t="shared" si="254"/>
        <v>0</v>
      </c>
    </row>
    <row r="321" spans="1:25" hidden="1" x14ac:dyDescent="0.25">
      <c r="A321" s="10"/>
      <c r="B321" s="10"/>
      <c r="C321" s="32"/>
      <c r="D321" s="32"/>
      <c r="E321" s="32">
        <f>C321+D321</f>
        <v>0</v>
      </c>
      <c r="F321" s="32"/>
      <c r="G321" s="32">
        <f>E321+F321</f>
        <v>0</v>
      </c>
      <c r="H321" s="32"/>
      <c r="I321" s="32">
        <f>G321+H321</f>
        <v>0</v>
      </c>
      <c r="J321" s="32"/>
      <c r="K321" s="32">
        <f>I321+J321</f>
        <v>0</v>
      </c>
      <c r="L321" s="32"/>
      <c r="M321" s="32">
        <f>K321+L321</f>
        <v>0</v>
      </c>
      <c r="N321" s="32"/>
      <c r="O321" s="32">
        <f>M321+N321</f>
        <v>0</v>
      </c>
      <c r="P321" s="32"/>
      <c r="Q321" s="32">
        <f>O321+P321</f>
        <v>0</v>
      </c>
      <c r="R321" s="32"/>
      <c r="S321" s="40">
        <f>Q321+R321</f>
        <v>0</v>
      </c>
      <c r="T321" s="32"/>
      <c r="U321" s="32">
        <f>S321+T321</f>
        <v>0</v>
      </c>
      <c r="V321" s="32"/>
      <c r="W321" s="32">
        <f>U321+V321</f>
        <v>0</v>
      </c>
      <c r="X321" s="32"/>
      <c r="Y321" s="32">
        <f>W321+X321</f>
        <v>0</v>
      </c>
    </row>
    <row r="322" spans="1:25" hidden="1" x14ac:dyDescent="0.25">
      <c r="A322" s="44"/>
      <c r="B322" s="85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7"/>
    </row>
    <row r="323" spans="1:25" hidden="1" x14ac:dyDescent="0.25">
      <c r="A323" s="88"/>
      <c r="B323" s="85"/>
      <c r="C323" s="33">
        <f>C324</f>
        <v>0</v>
      </c>
      <c r="D323" s="33">
        <f t="shared" ref="D323:Y323" si="255">D324</f>
        <v>0</v>
      </c>
      <c r="E323" s="33">
        <f t="shared" si="255"/>
        <v>0</v>
      </c>
      <c r="F323" s="33">
        <f t="shared" si="255"/>
        <v>0</v>
      </c>
      <c r="G323" s="33">
        <f t="shared" si="255"/>
        <v>0</v>
      </c>
      <c r="H323" s="33">
        <f t="shared" si="255"/>
        <v>0</v>
      </c>
      <c r="I323" s="33">
        <f t="shared" si="255"/>
        <v>0</v>
      </c>
      <c r="J323" s="33">
        <f t="shared" si="255"/>
        <v>0</v>
      </c>
      <c r="K323" s="33">
        <f t="shared" si="255"/>
        <v>0</v>
      </c>
      <c r="L323" s="33">
        <f t="shared" si="255"/>
        <v>0</v>
      </c>
      <c r="M323" s="33">
        <f t="shared" si="255"/>
        <v>0</v>
      </c>
      <c r="N323" s="33">
        <f t="shared" si="255"/>
        <v>0</v>
      </c>
      <c r="O323" s="33">
        <f t="shared" si="255"/>
        <v>0</v>
      </c>
      <c r="P323" s="33">
        <f t="shared" si="255"/>
        <v>0</v>
      </c>
      <c r="Q323" s="33">
        <f t="shared" si="255"/>
        <v>0</v>
      </c>
      <c r="R323" s="33">
        <f t="shared" si="255"/>
        <v>0</v>
      </c>
      <c r="S323" s="33">
        <f t="shared" si="255"/>
        <v>0</v>
      </c>
      <c r="T323" s="33">
        <f t="shared" si="255"/>
        <v>0</v>
      </c>
      <c r="U323" s="33">
        <f t="shared" si="255"/>
        <v>0</v>
      </c>
      <c r="V323" s="33">
        <f t="shared" si="255"/>
        <v>0</v>
      </c>
      <c r="W323" s="33">
        <f t="shared" si="255"/>
        <v>0</v>
      </c>
      <c r="X323" s="33">
        <f t="shared" si="255"/>
        <v>0</v>
      </c>
      <c r="Y323" s="33">
        <f t="shared" si="255"/>
        <v>0</v>
      </c>
    </row>
    <row r="324" spans="1:25" hidden="1" x14ac:dyDescent="0.25">
      <c r="A324" s="16"/>
      <c r="B324" s="10"/>
      <c r="C324" s="32"/>
      <c r="D324" s="32"/>
      <c r="E324" s="32">
        <f>C324+D324</f>
        <v>0</v>
      </c>
      <c r="F324" s="32"/>
      <c r="G324" s="32">
        <f>E324+F324</f>
        <v>0</v>
      </c>
      <c r="H324" s="32"/>
      <c r="I324" s="32">
        <f>G324+H324</f>
        <v>0</v>
      </c>
      <c r="J324" s="32"/>
      <c r="K324" s="32">
        <f>I324+J324</f>
        <v>0</v>
      </c>
      <c r="L324" s="32"/>
      <c r="M324" s="32">
        <f>K324+L324</f>
        <v>0</v>
      </c>
      <c r="N324" s="32"/>
      <c r="O324" s="32">
        <f>M324+N324</f>
        <v>0</v>
      </c>
      <c r="P324" s="32"/>
      <c r="Q324" s="32">
        <f>O324+P324</f>
        <v>0</v>
      </c>
      <c r="R324" s="32"/>
      <c r="S324" s="32">
        <f>Q324+R324</f>
        <v>0</v>
      </c>
      <c r="T324" s="83"/>
      <c r="U324" s="32">
        <f>S324+T324</f>
        <v>0</v>
      </c>
      <c r="V324" s="83"/>
      <c r="W324" s="32">
        <f>U324+V324</f>
        <v>0</v>
      </c>
      <c r="X324" s="83"/>
      <c r="Y324" s="32">
        <f>W324+X324</f>
        <v>0</v>
      </c>
    </row>
    <row r="325" spans="1:25" hidden="1" x14ac:dyDescent="0.25">
      <c r="A325" s="44"/>
      <c r="B325" s="85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7"/>
    </row>
    <row r="326" spans="1:25" hidden="1" x14ac:dyDescent="0.25">
      <c r="A326" s="88"/>
      <c r="B326" s="85"/>
      <c r="C326" s="33">
        <f>C327</f>
        <v>0</v>
      </c>
      <c r="D326" s="33">
        <f t="shared" ref="D326:Y326" si="256">D327</f>
        <v>0</v>
      </c>
      <c r="E326" s="33">
        <f t="shared" si="256"/>
        <v>0</v>
      </c>
      <c r="F326" s="33">
        <f t="shared" si="256"/>
        <v>0</v>
      </c>
      <c r="G326" s="33">
        <f t="shared" si="256"/>
        <v>0</v>
      </c>
      <c r="H326" s="33">
        <f t="shared" si="256"/>
        <v>0</v>
      </c>
      <c r="I326" s="33">
        <f t="shared" si="256"/>
        <v>0</v>
      </c>
      <c r="J326" s="33">
        <f t="shared" si="256"/>
        <v>0</v>
      </c>
      <c r="K326" s="33">
        <f t="shared" si="256"/>
        <v>0</v>
      </c>
      <c r="L326" s="33">
        <f t="shared" si="256"/>
        <v>0</v>
      </c>
      <c r="M326" s="33">
        <f t="shared" si="256"/>
        <v>0</v>
      </c>
      <c r="N326" s="33">
        <f t="shared" si="256"/>
        <v>0</v>
      </c>
      <c r="O326" s="33">
        <f t="shared" si="256"/>
        <v>0</v>
      </c>
      <c r="P326" s="33">
        <f t="shared" si="256"/>
        <v>0</v>
      </c>
      <c r="Q326" s="33">
        <f t="shared" si="256"/>
        <v>0</v>
      </c>
      <c r="R326" s="33">
        <f t="shared" si="256"/>
        <v>0</v>
      </c>
      <c r="S326" s="33">
        <f t="shared" si="256"/>
        <v>0</v>
      </c>
      <c r="T326" s="33">
        <f t="shared" si="256"/>
        <v>0</v>
      </c>
      <c r="U326" s="33">
        <f t="shared" si="256"/>
        <v>0</v>
      </c>
      <c r="V326" s="33">
        <f t="shared" si="256"/>
        <v>0</v>
      </c>
      <c r="W326" s="33">
        <f>W327</f>
        <v>0</v>
      </c>
      <c r="X326" s="33">
        <f t="shared" si="256"/>
        <v>0</v>
      </c>
      <c r="Y326" s="33">
        <f t="shared" si="256"/>
        <v>0</v>
      </c>
    </row>
    <row r="327" spans="1:25" hidden="1" x14ac:dyDescent="0.25">
      <c r="A327" s="16"/>
      <c r="B327" s="10"/>
      <c r="C327" s="32"/>
      <c r="D327" s="32"/>
      <c r="E327" s="32">
        <f>C327+D327</f>
        <v>0</v>
      </c>
      <c r="F327" s="32"/>
      <c r="G327" s="32">
        <f>E327+F327</f>
        <v>0</v>
      </c>
      <c r="H327" s="32"/>
      <c r="I327" s="32">
        <f>G327+H327</f>
        <v>0</v>
      </c>
      <c r="J327" s="32"/>
      <c r="K327" s="32">
        <f>I327+J327</f>
        <v>0</v>
      </c>
      <c r="L327" s="32"/>
      <c r="M327" s="32">
        <f>K327+L327</f>
        <v>0</v>
      </c>
      <c r="N327" s="32">
        <v>0</v>
      </c>
      <c r="O327" s="32">
        <f>M327+N327</f>
        <v>0</v>
      </c>
      <c r="P327" s="32">
        <v>0</v>
      </c>
      <c r="Q327" s="32">
        <f>O327+P327</f>
        <v>0</v>
      </c>
      <c r="R327" s="32"/>
      <c r="S327" s="32">
        <f>Q327+R327</f>
        <v>0</v>
      </c>
      <c r="T327" s="83"/>
      <c r="U327" s="32">
        <f>S327+T327</f>
        <v>0</v>
      </c>
      <c r="V327" s="83">
        <v>0</v>
      </c>
      <c r="W327" s="32">
        <f>U327+V327</f>
        <v>0</v>
      </c>
      <c r="X327" s="83">
        <v>0</v>
      </c>
      <c r="Y327" s="32">
        <f>W327+X327</f>
        <v>0</v>
      </c>
    </row>
    <row r="328" spans="1:25" x14ac:dyDescent="0.25">
      <c r="A328" s="44" t="s">
        <v>16</v>
      </c>
      <c r="B328" s="125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32">
        <f t="shared" ref="O328:O330" si="257">M328+N328</f>
        <v>0</v>
      </c>
      <c r="P328" s="83"/>
      <c r="Q328" s="32">
        <f t="shared" ref="Q328:Q330" si="258">O328+P328</f>
        <v>0</v>
      </c>
      <c r="R328" s="83"/>
      <c r="S328" s="83"/>
      <c r="T328" s="83"/>
      <c r="U328" s="32"/>
      <c r="V328" s="32"/>
      <c r="W328" s="32"/>
      <c r="X328" s="32"/>
      <c r="Y328" s="32"/>
    </row>
    <row r="329" spans="1:25" x14ac:dyDescent="0.25">
      <c r="A329" s="88" t="s">
        <v>109</v>
      </c>
      <c r="B329" s="125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32">
        <f t="shared" si="257"/>
        <v>0</v>
      </c>
      <c r="P329" s="83"/>
      <c r="Q329" s="32">
        <f t="shared" si="258"/>
        <v>0</v>
      </c>
      <c r="R329" s="83">
        <f>R330</f>
        <v>0</v>
      </c>
      <c r="S329" s="83">
        <f>Q329+R329</f>
        <v>0</v>
      </c>
      <c r="T329" s="83"/>
      <c r="U329" s="32">
        <f>S329+T329</f>
        <v>0</v>
      </c>
      <c r="V329" s="134">
        <f>V330</f>
        <v>0</v>
      </c>
      <c r="W329" s="33">
        <f t="shared" ref="W329" si="259">W330</f>
        <v>7800</v>
      </c>
      <c r="X329" s="32"/>
      <c r="Y329" s="33">
        <f t="shared" ref="Y329" si="260">Y330</f>
        <v>7800</v>
      </c>
    </row>
    <row r="330" spans="1:25" x14ac:dyDescent="0.25">
      <c r="A330" s="16" t="s">
        <v>140</v>
      </c>
      <c r="B330" s="125">
        <v>225</v>
      </c>
      <c r="C330" s="83"/>
      <c r="D330" s="83"/>
      <c r="E330" s="83"/>
      <c r="F330" s="83"/>
      <c r="G330" s="83"/>
      <c r="H330" s="83"/>
      <c r="I330" s="83"/>
      <c r="J330" s="83"/>
      <c r="K330" s="83"/>
      <c r="L330" s="32">
        <v>7800</v>
      </c>
      <c r="M330" s="32">
        <f>K330+L330</f>
        <v>7800</v>
      </c>
      <c r="N330" s="32"/>
      <c r="O330" s="32">
        <f t="shared" si="257"/>
        <v>7800</v>
      </c>
      <c r="P330" s="32"/>
      <c r="Q330" s="32">
        <f t="shared" si="258"/>
        <v>7800</v>
      </c>
      <c r="R330" s="32"/>
      <c r="S330" s="83">
        <f>Q330+R330</f>
        <v>7800</v>
      </c>
      <c r="T330" s="83"/>
      <c r="U330" s="32">
        <f>S330+T330</f>
        <v>7800</v>
      </c>
      <c r="V330" s="32"/>
      <c r="W330" s="32">
        <f>U330+V330</f>
        <v>7800</v>
      </c>
      <c r="X330" s="32"/>
      <c r="Y330" s="32">
        <f>W330+X330</f>
        <v>7800</v>
      </c>
    </row>
    <row r="331" spans="1:25" x14ac:dyDescent="0.25">
      <c r="A331" s="44" t="s">
        <v>16</v>
      </c>
      <c r="B331" s="85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7"/>
    </row>
    <row r="332" spans="1:25" x14ac:dyDescent="0.25">
      <c r="A332" s="88" t="s">
        <v>109</v>
      </c>
      <c r="B332" s="85"/>
      <c r="C332" s="33">
        <f>C333</f>
        <v>0</v>
      </c>
      <c r="D332" s="33">
        <f t="shared" ref="D332:Y332" si="261">D333</f>
        <v>0</v>
      </c>
      <c r="E332" s="33">
        <f t="shared" si="261"/>
        <v>0</v>
      </c>
      <c r="F332" s="33">
        <f t="shared" si="261"/>
        <v>0</v>
      </c>
      <c r="G332" s="33">
        <f t="shared" si="261"/>
        <v>0</v>
      </c>
      <c r="H332" s="33">
        <f t="shared" si="261"/>
        <v>0</v>
      </c>
      <c r="I332" s="33">
        <f t="shared" si="261"/>
        <v>0</v>
      </c>
      <c r="J332" s="33">
        <f t="shared" si="261"/>
        <v>0</v>
      </c>
      <c r="K332" s="33">
        <f t="shared" si="261"/>
        <v>0</v>
      </c>
      <c r="L332" s="33">
        <f t="shared" si="261"/>
        <v>18181</v>
      </c>
      <c r="M332" s="33">
        <f t="shared" si="261"/>
        <v>18181</v>
      </c>
      <c r="N332" s="33">
        <f t="shared" si="261"/>
        <v>0</v>
      </c>
      <c r="O332" s="33">
        <f t="shared" si="261"/>
        <v>18181</v>
      </c>
      <c r="P332" s="33">
        <f t="shared" si="261"/>
        <v>0</v>
      </c>
      <c r="Q332" s="33">
        <f t="shared" si="261"/>
        <v>18181</v>
      </c>
      <c r="R332" s="33">
        <f t="shared" si="261"/>
        <v>0</v>
      </c>
      <c r="S332" s="33">
        <f t="shared" si="261"/>
        <v>18181</v>
      </c>
      <c r="T332" s="33">
        <f t="shared" si="261"/>
        <v>0</v>
      </c>
      <c r="U332" s="33">
        <f t="shared" si="261"/>
        <v>18181</v>
      </c>
      <c r="V332" s="33">
        <f t="shared" si="261"/>
        <v>0</v>
      </c>
      <c r="W332" s="33">
        <f t="shared" si="261"/>
        <v>18181</v>
      </c>
      <c r="X332" s="33">
        <f t="shared" si="261"/>
        <v>0</v>
      </c>
      <c r="Y332" s="33">
        <f t="shared" si="261"/>
        <v>18181</v>
      </c>
    </row>
    <row r="333" spans="1:25" x14ac:dyDescent="0.25">
      <c r="A333" s="16" t="s">
        <v>128</v>
      </c>
      <c r="B333" s="10">
        <v>226</v>
      </c>
      <c r="C333" s="32"/>
      <c r="D333" s="32"/>
      <c r="E333" s="32">
        <f>C333+D333</f>
        <v>0</v>
      </c>
      <c r="F333" s="32"/>
      <c r="G333" s="32">
        <f>E333+F333</f>
        <v>0</v>
      </c>
      <c r="H333" s="32"/>
      <c r="I333" s="32">
        <f>G333+H333</f>
        <v>0</v>
      </c>
      <c r="J333" s="32"/>
      <c r="K333" s="32">
        <f>I333+J333</f>
        <v>0</v>
      </c>
      <c r="L333" s="32">
        <v>18181</v>
      </c>
      <c r="M333" s="32">
        <f>K333+L333</f>
        <v>18181</v>
      </c>
      <c r="N333" s="32"/>
      <c r="O333" s="32">
        <f>M333+N333</f>
        <v>18181</v>
      </c>
      <c r="P333" s="32"/>
      <c r="Q333" s="32">
        <f>O333+P333</f>
        <v>18181</v>
      </c>
      <c r="R333" s="32"/>
      <c r="S333" s="32">
        <f>Q333+R333</f>
        <v>18181</v>
      </c>
      <c r="T333" s="83"/>
      <c r="U333" s="32">
        <f>S333+T333</f>
        <v>18181</v>
      </c>
      <c r="V333" s="83"/>
      <c r="W333" s="32">
        <f>U333+V333</f>
        <v>18181</v>
      </c>
      <c r="X333" s="83"/>
      <c r="Y333" s="32">
        <f>W333+X333</f>
        <v>18181</v>
      </c>
    </row>
    <row r="334" spans="1:25" x14ac:dyDescent="0.25">
      <c r="A334" s="44" t="s">
        <v>16</v>
      </c>
      <c r="B334" s="85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7"/>
    </row>
    <row r="335" spans="1:25" x14ac:dyDescent="0.25">
      <c r="A335" s="88" t="s">
        <v>99</v>
      </c>
      <c r="B335" s="85"/>
      <c r="C335" s="33">
        <f>C336</f>
        <v>0</v>
      </c>
      <c r="D335" s="33">
        <f t="shared" ref="D335:Y335" si="262">D336</f>
        <v>0</v>
      </c>
      <c r="E335" s="33">
        <f t="shared" si="262"/>
        <v>0</v>
      </c>
      <c r="F335" s="33">
        <f t="shared" si="262"/>
        <v>0</v>
      </c>
      <c r="G335" s="33">
        <f t="shared" si="262"/>
        <v>0</v>
      </c>
      <c r="H335" s="33">
        <f t="shared" si="262"/>
        <v>0</v>
      </c>
      <c r="I335" s="33">
        <f t="shared" si="262"/>
        <v>0</v>
      </c>
      <c r="J335" s="33">
        <f t="shared" si="262"/>
        <v>12000</v>
      </c>
      <c r="K335" s="33">
        <f t="shared" si="262"/>
        <v>12000</v>
      </c>
      <c r="L335" s="33">
        <f t="shared" si="262"/>
        <v>0</v>
      </c>
      <c r="M335" s="33">
        <f t="shared" si="262"/>
        <v>12000</v>
      </c>
      <c r="N335" s="33">
        <f t="shared" si="262"/>
        <v>0</v>
      </c>
      <c r="O335" s="33">
        <f t="shared" si="262"/>
        <v>12000</v>
      </c>
      <c r="P335" s="33">
        <f t="shared" si="262"/>
        <v>0</v>
      </c>
      <c r="Q335" s="33">
        <f t="shared" si="262"/>
        <v>12000</v>
      </c>
      <c r="R335" s="33">
        <f t="shared" si="262"/>
        <v>0</v>
      </c>
      <c r="S335" s="33">
        <f t="shared" si="262"/>
        <v>12000</v>
      </c>
      <c r="T335" s="33">
        <f t="shared" si="262"/>
        <v>0</v>
      </c>
      <c r="U335" s="33">
        <f t="shared" si="262"/>
        <v>12000</v>
      </c>
      <c r="V335" s="33">
        <f t="shared" si="262"/>
        <v>0</v>
      </c>
      <c r="W335" s="33">
        <f t="shared" si="262"/>
        <v>12000</v>
      </c>
      <c r="X335" s="33">
        <f t="shared" si="262"/>
        <v>0</v>
      </c>
      <c r="Y335" s="33">
        <f t="shared" si="262"/>
        <v>12000</v>
      </c>
    </row>
    <row r="336" spans="1:25" x14ac:dyDescent="0.25">
      <c r="A336" s="16" t="s">
        <v>100</v>
      </c>
      <c r="B336" s="10">
        <v>226</v>
      </c>
      <c r="C336" s="32"/>
      <c r="D336" s="32"/>
      <c r="E336" s="32">
        <f>C336+D336</f>
        <v>0</v>
      </c>
      <c r="F336" s="32"/>
      <c r="G336" s="32">
        <f>E336+F336</f>
        <v>0</v>
      </c>
      <c r="H336" s="32"/>
      <c r="I336" s="32">
        <f>G336+H336</f>
        <v>0</v>
      </c>
      <c r="J336" s="32">
        <v>12000</v>
      </c>
      <c r="K336" s="32">
        <f>I336+J336</f>
        <v>12000</v>
      </c>
      <c r="L336" s="32"/>
      <c r="M336" s="32">
        <f>K336+L336</f>
        <v>12000</v>
      </c>
      <c r="N336" s="32"/>
      <c r="O336" s="32">
        <f>M336+N336</f>
        <v>12000</v>
      </c>
      <c r="P336" s="32"/>
      <c r="Q336" s="32">
        <f>O336+P336</f>
        <v>12000</v>
      </c>
      <c r="R336" s="32"/>
      <c r="S336" s="32">
        <f>Q336+R336</f>
        <v>12000</v>
      </c>
      <c r="T336" s="83"/>
      <c r="U336" s="32">
        <f>S336+T336</f>
        <v>12000</v>
      </c>
      <c r="V336" s="83"/>
      <c r="W336" s="32">
        <f>U336+V336</f>
        <v>12000</v>
      </c>
      <c r="X336" s="83"/>
      <c r="Y336" s="32">
        <f>W336+X336</f>
        <v>12000</v>
      </c>
    </row>
    <row r="337" spans="1:26" ht="1.5" customHeight="1" x14ac:dyDescent="0.25">
      <c r="A337" s="58" t="s">
        <v>16</v>
      </c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60"/>
    </row>
    <row r="338" spans="1:26" hidden="1" x14ac:dyDescent="0.25">
      <c r="A338" s="58" t="s">
        <v>110</v>
      </c>
      <c r="B338" s="60"/>
      <c r="C338" s="38">
        <f>C339+C340+C341</f>
        <v>0</v>
      </c>
      <c r="D338" s="38">
        <f t="shared" ref="D338:Y338" si="263">D339+D340+D341</f>
        <v>0</v>
      </c>
      <c r="E338" s="38">
        <f t="shared" si="263"/>
        <v>0</v>
      </c>
      <c r="F338" s="38">
        <f t="shared" si="263"/>
        <v>0</v>
      </c>
      <c r="G338" s="38">
        <f t="shared" si="263"/>
        <v>0</v>
      </c>
      <c r="H338" s="38">
        <f t="shared" si="263"/>
        <v>0</v>
      </c>
      <c r="I338" s="38">
        <f t="shared" si="263"/>
        <v>0</v>
      </c>
      <c r="J338" s="38">
        <f t="shared" si="263"/>
        <v>0</v>
      </c>
      <c r="K338" s="38">
        <f t="shared" si="263"/>
        <v>0</v>
      </c>
      <c r="L338" s="38">
        <f t="shared" si="263"/>
        <v>0</v>
      </c>
      <c r="M338" s="38">
        <f t="shared" si="263"/>
        <v>0</v>
      </c>
      <c r="N338" s="38">
        <f t="shared" si="263"/>
        <v>0</v>
      </c>
      <c r="O338" s="38">
        <f t="shared" si="263"/>
        <v>0</v>
      </c>
      <c r="P338" s="38">
        <f t="shared" si="263"/>
        <v>0</v>
      </c>
      <c r="Q338" s="38">
        <f t="shared" si="263"/>
        <v>0</v>
      </c>
      <c r="R338" s="38">
        <f t="shared" si="263"/>
        <v>0</v>
      </c>
      <c r="S338" s="38">
        <f t="shared" si="263"/>
        <v>0</v>
      </c>
      <c r="T338" s="38">
        <f t="shared" si="263"/>
        <v>0</v>
      </c>
      <c r="U338" s="38">
        <f t="shared" si="263"/>
        <v>0</v>
      </c>
      <c r="V338" s="38">
        <f t="shared" si="263"/>
        <v>0</v>
      </c>
      <c r="W338" s="38">
        <f t="shared" si="263"/>
        <v>0</v>
      </c>
      <c r="X338" s="38">
        <f t="shared" si="263"/>
        <v>0</v>
      </c>
      <c r="Y338" s="38">
        <f t="shared" si="263"/>
        <v>0</v>
      </c>
      <c r="Z338" s="1"/>
    </row>
    <row r="339" spans="1:26" hidden="1" x14ac:dyDescent="0.25">
      <c r="A339" s="104" t="s">
        <v>59</v>
      </c>
      <c r="B339" s="103">
        <v>225</v>
      </c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32">
        <f>K339+L339</f>
        <v>0</v>
      </c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40"/>
      <c r="Y339" s="32">
        <f>W339+X339</f>
        <v>0</v>
      </c>
      <c r="Z339" s="1"/>
    </row>
    <row r="340" spans="1:26" hidden="1" x14ac:dyDescent="0.25">
      <c r="A340" s="104" t="s">
        <v>60</v>
      </c>
      <c r="B340" s="103">
        <v>226</v>
      </c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32">
        <f>K340+L340</f>
        <v>0</v>
      </c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40"/>
      <c r="Y340" s="32">
        <f>W340+X340</f>
        <v>0</v>
      </c>
      <c r="Z340" s="1"/>
    </row>
    <row r="341" spans="1:26" hidden="1" x14ac:dyDescent="0.25">
      <c r="A341" s="108" t="s">
        <v>64</v>
      </c>
      <c r="B341" s="109"/>
      <c r="C341" s="38">
        <f t="shared" ref="C341:Y341" si="264">SUM(C342:C343)</f>
        <v>0</v>
      </c>
      <c r="D341" s="38">
        <f t="shared" si="264"/>
        <v>0</v>
      </c>
      <c r="E341" s="38">
        <f t="shared" si="264"/>
        <v>0</v>
      </c>
      <c r="F341" s="38">
        <f t="shared" si="264"/>
        <v>0</v>
      </c>
      <c r="G341" s="38">
        <f t="shared" si="264"/>
        <v>0</v>
      </c>
      <c r="H341" s="38">
        <f t="shared" si="264"/>
        <v>0</v>
      </c>
      <c r="I341" s="38">
        <f t="shared" si="264"/>
        <v>0</v>
      </c>
      <c r="J341" s="38">
        <f t="shared" si="264"/>
        <v>0</v>
      </c>
      <c r="K341" s="38">
        <f t="shared" si="264"/>
        <v>0</v>
      </c>
      <c r="L341" s="38">
        <f t="shared" si="264"/>
        <v>0</v>
      </c>
      <c r="M341" s="38">
        <f t="shared" si="264"/>
        <v>0</v>
      </c>
      <c r="N341" s="38">
        <f t="shared" si="264"/>
        <v>0</v>
      </c>
      <c r="O341" s="38">
        <f t="shared" si="264"/>
        <v>0</v>
      </c>
      <c r="P341" s="38">
        <f t="shared" si="264"/>
        <v>0</v>
      </c>
      <c r="Q341" s="38">
        <f t="shared" si="264"/>
        <v>0</v>
      </c>
      <c r="R341" s="38">
        <f t="shared" si="264"/>
        <v>0</v>
      </c>
      <c r="S341" s="38">
        <f t="shared" si="264"/>
        <v>0</v>
      </c>
      <c r="T341" s="38">
        <f t="shared" si="264"/>
        <v>0</v>
      </c>
      <c r="U341" s="38">
        <f t="shared" si="264"/>
        <v>0</v>
      </c>
      <c r="V341" s="38">
        <f t="shared" si="264"/>
        <v>0</v>
      </c>
      <c r="W341" s="38">
        <f t="shared" si="264"/>
        <v>0</v>
      </c>
      <c r="X341" s="38">
        <f t="shared" si="264"/>
        <v>0</v>
      </c>
      <c r="Y341" s="38">
        <f t="shared" si="264"/>
        <v>0</v>
      </c>
      <c r="Z341" s="1"/>
    </row>
    <row r="342" spans="1:26" hidden="1" x14ac:dyDescent="0.25">
      <c r="A342" s="10" t="s">
        <v>86</v>
      </c>
      <c r="B342" s="10">
        <v>296</v>
      </c>
      <c r="C342" s="32"/>
      <c r="D342" s="32"/>
      <c r="E342" s="32">
        <f t="shared" ref="E342:E343" si="265">C342+D342</f>
        <v>0</v>
      </c>
      <c r="F342" s="32"/>
      <c r="G342" s="32">
        <f t="shared" ref="G342:G343" si="266">E342+F342</f>
        <v>0</v>
      </c>
      <c r="H342" s="32"/>
      <c r="I342" s="32">
        <f t="shared" ref="I342:I343" si="267">G342+H342</f>
        <v>0</v>
      </c>
      <c r="J342" s="32"/>
      <c r="K342" s="32">
        <f t="shared" ref="K342:K343" si="268">I342</f>
        <v>0</v>
      </c>
      <c r="L342" s="32"/>
      <c r="M342" s="32">
        <f t="shared" ref="M342:M343" si="269">K342+L342</f>
        <v>0</v>
      </c>
      <c r="N342" s="32"/>
      <c r="O342" s="32">
        <f t="shared" ref="O342:O343" si="270">M342+N342</f>
        <v>0</v>
      </c>
      <c r="P342" s="32"/>
      <c r="Q342" s="32">
        <f t="shared" ref="Q342:Q343" si="271">O342+P342</f>
        <v>0</v>
      </c>
      <c r="R342" s="32"/>
      <c r="S342" s="32">
        <f t="shared" ref="S342:S343" si="272">Q342+R342</f>
        <v>0</v>
      </c>
      <c r="T342" s="32"/>
      <c r="U342" s="32">
        <f t="shared" ref="U342:U343" si="273">S342+T342</f>
        <v>0</v>
      </c>
      <c r="V342" s="32"/>
      <c r="W342" s="32">
        <f t="shared" ref="W342:W343" si="274">U342+V342</f>
        <v>0</v>
      </c>
      <c r="X342" s="32"/>
      <c r="Y342" s="32">
        <f t="shared" ref="Y342:Y343" si="275">W342+X342</f>
        <v>0</v>
      </c>
    </row>
    <row r="343" spans="1:26" hidden="1" x14ac:dyDescent="0.25">
      <c r="A343" s="10" t="s">
        <v>135</v>
      </c>
      <c r="B343" s="10">
        <v>296</v>
      </c>
      <c r="C343" s="32"/>
      <c r="D343" s="32"/>
      <c r="E343" s="32">
        <f t="shared" si="265"/>
        <v>0</v>
      </c>
      <c r="F343" s="32"/>
      <c r="G343" s="32">
        <f t="shared" si="266"/>
        <v>0</v>
      </c>
      <c r="H343" s="32"/>
      <c r="I343" s="32">
        <f t="shared" si="267"/>
        <v>0</v>
      </c>
      <c r="J343" s="32"/>
      <c r="K343" s="32">
        <f t="shared" si="268"/>
        <v>0</v>
      </c>
      <c r="L343" s="32"/>
      <c r="M343" s="32">
        <f t="shared" si="269"/>
        <v>0</v>
      </c>
      <c r="N343" s="32"/>
      <c r="O343" s="32">
        <f t="shared" si="270"/>
        <v>0</v>
      </c>
      <c r="P343" s="32"/>
      <c r="Q343" s="32">
        <f t="shared" si="271"/>
        <v>0</v>
      </c>
      <c r="R343" s="32"/>
      <c r="S343" s="32">
        <f t="shared" si="272"/>
        <v>0</v>
      </c>
      <c r="T343" s="32"/>
      <c r="U343" s="32">
        <f t="shared" si="273"/>
        <v>0</v>
      </c>
      <c r="V343" s="32"/>
      <c r="W343" s="32">
        <f t="shared" si="274"/>
        <v>0</v>
      </c>
      <c r="X343" s="32"/>
      <c r="Y343" s="32">
        <f t="shared" si="275"/>
        <v>0</v>
      </c>
    </row>
    <row r="344" spans="1:26" x14ac:dyDescent="0.25">
      <c r="A344" s="267" t="s">
        <v>16</v>
      </c>
      <c r="B344" s="268"/>
      <c r="C344" s="268"/>
      <c r="D344" s="268"/>
      <c r="E344" s="268"/>
      <c r="F344" s="268"/>
      <c r="G344" s="268"/>
      <c r="H344" s="268"/>
      <c r="I344" s="268"/>
      <c r="J344" s="268"/>
      <c r="K344" s="268"/>
      <c r="L344" s="268"/>
      <c r="M344" s="268"/>
      <c r="N344" s="268"/>
      <c r="O344" s="268"/>
      <c r="P344" s="268"/>
      <c r="Q344" s="268"/>
      <c r="R344" s="268"/>
      <c r="S344" s="268"/>
      <c r="T344" s="268"/>
      <c r="U344" s="268"/>
      <c r="V344" s="268"/>
      <c r="W344" s="268"/>
      <c r="X344" s="268"/>
      <c r="Y344" s="269"/>
    </row>
    <row r="345" spans="1:26" x14ac:dyDescent="0.25">
      <c r="A345" s="222" t="s">
        <v>152</v>
      </c>
      <c r="B345" s="10"/>
      <c r="C345" s="134">
        <f>C346</f>
        <v>0</v>
      </c>
      <c r="D345" s="134">
        <f t="shared" ref="D345:Y345" si="276">D346</f>
        <v>2000</v>
      </c>
      <c r="E345" s="134">
        <f t="shared" si="276"/>
        <v>2000</v>
      </c>
      <c r="F345" s="134">
        <f t="shared" si="276"/>
        <v>1000</v>
      </c>
      <c r="G345" s="134">
        <f t="shared" si="276"/>
        <v>3000</v>
      </c>
      <c r="H345" s="134">
        <f t="shared" si="276"/>
        <v>1000</v>
      </c>
      <c r="I345" s="134">
        <f t="shared" si="276"/>
        <v>4000</v>
      </c>
      <c r="J345" s="134">
        <f t="shared" si="276"/>
        <v>3733.33</v>
      </c>
      <c r="K345" s="134">
        <f t="shared" si="276"/>
        <v>7733.33</v>
      </c>
      <c r="L345" s="134">
        <f t="shared" si="276"/>
        <v>3000</v>
      </c>
      <c r="M345" s="134">
        <f t="shared" si="276"/>
        <v>10733.33</v>
      </c>
      <c r="N345" s="134">
        <f t="shared" si="276"/>
        <v>0</v>
      </c>
      <c r="O345" s="134">
        <f t="shared" si="276"/>
        <v>10733.33</v>
      </c>
      <c r="P345" s="134">
        <f>P346</f>
        <v>0</v>
      </c>
      <c r="Q345" s="134">
        <f t="shared" si="276"/>
        <v>10733.33</v>
      </c>
      <c r="R345" s="134">
        <f t="shared" si="276"/>
        <v>0</v>
      </c>
      <c r="S345" s="134">
        <f t="shared" si="276"/>
        <v>10733.33</v>
      </c>
      <c r="T345" s="134">
        <f t="shared" si="276"/>
        <v>0</v>
      </c>
      <c r="U345" s="134">
        <f t="shared" si="276"/>
        <v>10733.33</v>
      </c>
      <c r="V345" s="134">
        <f t="shared" si="276"/>
        <v>0</v>
      </c>
      <c r="W345" s="134">
        <f t="shared" si="276"/>
        <v>10733.33</v>
      </c>
      <c r="X345" s="134">
        <f t="shared" si="276"/>
        <v>0</v>
      </c>
      <c r="Y345" s="134">
        <f t="shared" si="276"/>
        <v>10733.33</v>
      </c>
      <c r="Z345" s="119"/>
    </row>
    <row r="346" spans="1:26" x14ac:dyDescent="0.25">
      <c r="A346" s="10" t="s">
        <v>149</v>
      </c>
      <c r="B346" s="10">
        <v>264</v>
      </c>
      <c r="C346" s="32"/>
      <c r="D346" s="32">
        <v>2000</v>
      </c>
      <c r="E346" s="32">
        <f>D346</f>
        <v>2000</v>
      </c>
      <c r="F346" s="32">
        <v>1000</v>
      </c>
      <c r="G346" s="32">
        <f>E346+F346</f>
        <v>3000</v>
      </c>
      <c r="H346" s="32">
        <v>1000</v>
      </c>
      <c r="I346" s="32">
        <f>G346+H346</f>
        <v>4000</v>
      </c>
      <c r="J346" s="32">
        <f>733.33+2000+1000</f>
        <v>3733.33</v>
      </c>
      <c r="K346" s="32">
        <f>J346+I346</f>
        <v>7733.33</v>
      </c>
      <c r="L346" s="32">
        <f>2000+1000</f>
        <v>3000</v>
      </c>
      <c r="M346" s="32">
        <f>L346+K346</f>
        <v>10733.33</v>
      </c>
      <c r="N346" s="32"/>
      <c r="O346" s="32">
        <f>N346+M346</f>
        <v>10733.33</v>
      </c>
      <c r="P346" s="32"/>
      <c r="Q346" s="32">
        <f>P346+O346</f>
        <v>10733.33</v>
      </c>
      <c r="R346" s="32"/>
      <c r="S346" s="32">
        <f>R346+Q346</f>
        <v>10733.33</v>
      </c>
      <c r="T346" s="32"/>
      <c r="U346" s="32">
        <f>T346+S346</f>
        <v>10733.33</v>
      </c>
      <c r="V346" s="32"/>
      <c r="W346" s="32">
        <f>V346+U346</f>
        <v>10733.33</v>
      </c>
      <c r="X346" s="32"/>
      <c r="Y346" s="32">
        <f>X346+W346</f>
        <v>10733.33</v>
      </c>
      <c r="Z346" s="119"/>
    </row>
    <row r="347" spans="1:26" x14ac:dyDescent="0.25">
      <c r="A347" s="30" t="s">
        <v>23</v>
      </c>
      <c r="B347" s="30"/>
      <c r="C347" s="117">
        <f>C338+C314+C310+C308+C281+C278+C260+C248+C240+C237+C234+C205+C194+C182+C152+C145+C133+C130+C74+C69+C22+C9+C5+C118+C253+C109+C124+C186+C275+C295+C142+C320+C323+C332+C40+C305</f>
        <v>1196713.6000000001</v>
      </c>
      <c r="D347" s="117">
        <f>D338+D314+D310+D305+D281+D278+D260+D248+D240+D237+D234+D205+D194+D182+D152+D145+D133+D130+D74+D69+D22+D9+D5+D118+D253+D109+D124+D186+D275+D295+D142+D320+D323+D332+D40+D14+D36+D50+D63+D345+D54</f>
        <v>1548087.3900000001</v>
      </c>
      <c r="E347" s="117">
        <f>E338+E314+E310+E305+E281+E278+E260+E248+E240+E237+E234+E205+E194+E182+E152+E145+E133+E130+E74+E69+E22+E9+E5+E118+E253+E109+E124+E186+E275+E295+E142+E320+E323+E332+E40+E14+E36+E50+E63+E345+E54</f>
        <v>2744800.99</v>
      </c>
      <c r="F347" s="117">
        <f>F338+F314+F310+F305+F281+F278+F260+F248+F240+F237+F234+F205+F194+F182+F152+F145+F133+F130+F74+F69+F22+F9+F5+F118+F253+F109+F124+F186+F275+F295+F142+F320+F323+F332+F40+F14+F36+F50+F63+F345+F229+F212+F54+F33+F244</f>
        <v>1821438.1899999997</v>
      </c>
      <c r="G347" s="117">
        <f>G338+G314+G310+G305+G281+G278+G260+G248+G240+G237+G234+G205+G194+G182+G152+G145+G133+G130+G74+G69+G22+G9+G5+G118+G253+G109+G124+G186+G275+G295+G142+G320+G323+G332+G40+G14+G36+G50+G63+G345+G229+G212+G54+G33+G244</f>
        <v>4566239.18</v>
      </c>
      <c r="H347" s="117">
        <f>H338+H314+H310+H305+H281+H278+H260+H248+H240+H237+H234+H205+H194+H182+H152+H145+H133+H130+H74+H69+H22+H9+H5+H118+H253+H109+H124+H186+H275+H295+H142+H320+H323+H332+H40+H14+H36+H50+H63+H345+H229+H212+H246+H54</f>
        <v>1692348.2200000002</v>
      </c>
      <c r="I347" s="117">
        <f>I338+I314+I310+I305+I281+I278+I260+I248+I240+I237+I234+I205+I194+I182+I152+I145+I133+I130+I74+I69+I22+I9+I5+I118+I253+I109+I124+I186+I275+I295+I142+I320+I323+I332+I40+I14+I36+I50+I63+I345+I229+I212+I246+I244+I54+I33</f>
        <v>6258587.3999999994</v>
      </c>
      <c r="J347" s="117">
        <f>J338+J314+J310+J305+J281+J278+J260+J248+J240+J237+J234+J205+J194+J182+J152+J145+J133+J130+J74+J69+J22+J9+J5+J118+J253+J109+J124+J186+J275+J295+J142+J320+J323+J332+J40+J14+J36+J50+J63+J335+J178+J168+J245+J229+J345+J212+J175+J166+J54</f>
        <v>1483533.44</v>
      </c>
      <c r="K347" s="117">
        <f>K345+K335+K314+K305+K275+K260+K248+K245+K234+K229+K212+K205+K194+K175+K166+K152+K145+K133+K130+K118+K74+K63+K54+K40+K36+K33+K22+K5+K244</f>
        <v>7742120.8399999989</v>
      </c>
      <c r="L347" s="117">
        <f>L338+L314+L310+L305+L281+L278+L260+L248+L240+L237+L234+L205+L194+L182+L152+L145+L133+L130+L74+L69+L22+L9+L5+L118+L253+L109+L124+L186+L275+L295+L142+L320+L323+L332+L40+L14+L36+L50+L63+L166+L212+L229+L175+L345+L54+L330+L284+L285</f>
        <v>1428631.92</v>
      </c>
      <c r="M347" s="117">
        <f>M338+M314+M310+M305+M281+M278+M260+M248+M240+M237+M234+M205+M194+M182+M152+M145+M133+M130+M74+M69+M22+M9+M5+M118+M253+M109+M124+M186+M275+M295+M142+M320+M323+M332+M40+M14+M50+M63+M335+M212+M175+M166+M229+M345+M246+M36+M245+M244+M33+M54+M330+M284+M285</f>
        <v>9170752.7599999998</v>
      </c>
      <c r="N347" s="117">
        <f t="shared" ref="N347:Y347" si="277">N338+N314+N310+N305+N281+N278+N260+N248+N240+N237+N234+N205+N194+N182+N152+N145+N133+N130+N74+N69+N22+N9+N5+N118+N253+N109+N124+N186+N275+N295+N142+N320+N323+N332+N40+N14+N50+N63+N335+N212+N175+N166+N229+N345+N246+N36+N245+N244+N33+N54</f>
        <v>1546025.8</v>
      </c>
      <c r="O347" s="117">
        <f>O338+O314+O310+O305+O281+O278+O260+O248+O240+O237+O234+O205+O194+O182+O152+O145+O133+O130+O74+O69+O22+O9+O5+O118+O253+O109+O124+O186+O275+O295+O142+O320+O323+O332+O40+O14+O50+O63+O335+O212+O175+O166+O229+O345+O246+O36+O245+O244+O33+O54+O330+O284+O285</f>
        <v>10716778.560000001</v>
      </c>
      <c r="P347" s="117">
        <f t="shared" si="277"/>
        <v>0</v>
      </c>
      <c r="Q347" s="117">
        <f t="shared" si="277"/>
        <v>10685877.119999999</v>
      </c>
      <c r="R347" s="117">
        <f t="shared" si="277"/>
        <v>0</v>
      </c>
      <c r="S347" s="117">
        <f t="shared" si="277"/>
        <v>10368879.789999999</v>
      </c>
      <c r="T347" s="117">
        <f t="shared" si="277"/>
        <v>0</v>
      </c>
      <c r="U347" s="117">
        <f t="shared" si="277"/>
        <v>10368879.789999999</v>
      </c>
      <c r="V347" s="117">
        <f t="shared" si="277"/>
        <v>0</v>
      </c>
      <c r="W347" s="117">
        <f t="shared" si="277"/>
        <v>10368879.85</v>
      </c>
      <c r="X347" s="117">
        <f t="shared" si="277"/>
        <v>0</v>
      </c>
      <c r="Y347" s="117">
        <f t="shared" si="277"/>
        <v>10368879.85</v>
      </c>
      <c r="Z347" s="119"/>
    </row>
    <row r="349" spans="1:26" ht="18.75" x14ac:dyDescent="0.3">
      <c r="A349" s="266" t="s">
        <v>220</v>
      </c>
      <c r="B349" s="266"/>
      <c r="C349" s="266"/>
      <c r="D349" s="266"/>
      <c r="E349" s="266"/>
      <c r="F349" s="266"/>
      <c r="G349" s="266"/>
      <c r="H349" s="266"/>
      <c r="I349" s="266"/>
      <c r="J349" s="266"/>
      <c r="K349" s="266"/>
      <c r="L349" s="266" t="s">
        <v>221</v>
      </c>
    </row>
  </sheetData>
  <autoFilter ref="A3:Y347"/>
  <mergeCells count="13">
    <mergeCell ref="A344:Y344"/>
    <mergeCell ref="A1:Y1"/>
    <mergeCell ref="A2:I2"/>
    <mergeCell ref="A142:B142"/>
    <mergeCell ref="A320:B320"/>
    <mergeCell ref="A228:B228"/>
    <mergeCell ref="A229:B229"/>
    <mergeCell ref="A211:B211"/>
    <mergeCell ref="A221:B221"/>
    <mergeCell ref="A220:B220"/>
    <mergeCell ref="A36:B36"/>
    <mergeCell ref="A50:B50"/>
    <mergeCell ref="A49:Y49"/>
  </mergeCells>
  <pageMargins left="0.59055118110236227" right="0" top="0.19685039370078741" bottom="0.19685039370078741" header="0.31496062992125984" footer="0.31496062992125984"/>
  <pageSetup paperSize="9" scale="10" fitToHeight="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2019-07-31T06:36:14Z</dcterms:modified>
</cp:coreProperties>
</file>