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65" windowWidth="14805" windowHeight="6450" tabRatio="601"/>
  </bookViews>
  <sheets>
    <sheet name="Лист1" sheetId="1" r:id="rId1"/>
  </sheets>
  <definedNames>
    <definedName name="_xlnm._FilterDatabase" localSheetId="0" hidden="1">Лист1!$A$3:$G$374</definedName>
  </definedNames>
  <calcPr calcId="145621" refMode="R1C1"/>
</workbook>
</file>

<file path=xl/calcChain.xml><?xml version="1.0" encoding="utf-8"?>
<calcChain xmlns="http://schemas.openxmlformats.org/spreadsheetml/2006/main">
  <c r="G12" i="1" l="1"/>
  <c r="F140" i="1" l="1"/>
  <c r="F25" i="1"/>
  <c r="F44" i="1" l="1"/>
  <c r="F11" i="1"/>
  <c r="F26" i="1" l="1"/>
  <c r="F109" i="1" l="1"/>
  <c r="F97" i="1" s="1"/>
  <c r="F30" i="1" l="1"/>
  <c r="F6" i="1" l="1"/>
  <c r="F59" i="1"/>
  <c r="F154" i="1"/>
  <c r="F271" i="1" l="1"/>
  <c r="F158" i="1" l="1"/>
  <c r="F9" i="1"/>
  <c r="F34" i="1"/>
  <c r="F51" i="1"/>
  <c r="F61" i="1"/>
  <c r="F69" i="1"/>
  <c r="F68" i="1"/>
  <c r="F70" i="1"/>
  <c r="F67" i="1" l="1"/>
  <c r="F38" i="1"/>
  <c r="E142" i="1" l="1"/>
  <c r="G142" i="1" s="1"/>
  <c r="D143" i="1" l="1"/>
  <c r="D140" i="1" s="1"/>
  <c r="D141" i="1"/>
  <c r="E214" i="1" l="1"/>
  <c r="E215" i="1"/>
  <c r="E216" i="1"/>
  <c r="E217" i="1"/>
  <c r="E218" i="1"/>
  <c r="E219" i="1"/>
  <c r="E220" i="1"/>
  <c r="G220" i="1" s="1"/>
  <c r="E221" i="1"/>
  <c r="G221" i="1" s="1"/>
  <c r="E106" i="1"/>
  <c r="G106" i="1" s="1"/>
  <c r="D222" i="1" l="1"/>
  <c r="E222" i="1" s="1"/>
  <c r="G222" i="1" s="1"/>
  <c r="D271" i="1"/>
  <c r="D34" i="1"/>
  <c r="E365" i="1"/>
  <c r="G365" i="1" s="1"/>
  <c r="E366" i="1"/>
  <c r="G366" i="1" s="1"/>
  <c r="E367" i="1"/>
  <c r="D99" i="1" l="1"/>
  <c r="D6" i="1" l="1"/>
  <c r="D25" i="1"/>
  <c r="D44" i="1"/>
  <c r="D68" i="1"/>
  <c r="D154" i="1"/>
  <c r="D226" i="1" l="1"/>
  <c r="D120" i="1" l="1"/>
  <c r="D70" i="1" l="1"/>
  <c r="D69" i="1"/>
  <c r="D51" i="1"/>
  <c r="D9" i="1"/>
  <c r="D8" i="1"/>
  <c r="E8" i="1" s="1"/>
  <c r="G8" i="1" s="1"/>
  <c r="D7" i="1"/>
  <c r="E7" i="1" s="1"/>
  <c r="G7" i="1" s="1"/>
  <c r="D5" i="1" l="1"/>
  <c r="E264" i="1"/>
  <c r="G264" i="1" s="1"/>
  <c r="E265" i="1"/>
  <c r="G265" i="1" s="1"/>
  <c r="E266" i="1"/>
  <c r="G266" i="1" s="1"/>
  <c r="E267" i="1"/>
  <c r="G267" i="1" s="1"/>
  <c r="E268" i="1"/>
  <c r="G268" i="1" s="1"/>
  <c r="C262" i="1" l="1"/>
  <c r="E373" i="1" l="1"/>
  <c r="C119" i="1" l="1"/>
  <c r="E90" i="1" l="1"/>
  <c r="G156" i="1" l="1"/>
  <c r="E27" i="1"/>
  <c r="G27" i="1" s="1"/>
  <c r="G38" i="1" l="1"/>
  <c r="G37" i="1"/>
  <c r="F36" i="1" l="1"/>
  <c r="G36" i="1" s="1"/>
  <c r="F39" i="1"/>
  <c r="G60" i="1"/>
  <c r="G62" i="1" l="1"/>
  <c r="G63" i="1"/>
  <c r="G64" i="1"/>
  <c r="G65" i="1"/>
  <c r="F79" i="1" l="1"/>
  <c r="D79" i="1"/>
  <c r="E81" i="1"/>
  <c r="G81" i="1" s="1"/>
  <c r="C79" i="1"/>
  <c r="E71" i="1" l="1"/>
  <c r="G71" i="1" s="1"/>
  <c r="E70" i="1"/>
  <c r="G70" i="1" s="1"/>
  <c r="D67" i="1" l="1"/>
  <c r="G32" i="1" l="1"/>
  <c r="G33" i="1"/>
  <c r="E28" i="1"/>
  <c r="G28" i="1" s="1"/>
  <c r="D302" i="1" l="1"/>
  <c r="E330" i="1" l="1"/>
  <c r="G330" i="1" s="1"/>
  <c r="F276" i="1" l="1"/>
  <c r="E82" i="1" l="1"/>
  <c r="G238" i="1" l="1"/>
  <c r="G254" i="1"/>
  <c r="F256" i="1"/>
  <c r="F251" i="1"/>
  <c r="G251" i="1" s="1"/>
  <c r="G257" i="1" l="1"/>
  <c r="D372" i="1" l="1"/>
  <c r="F372" i="1"/>
  <c r="C372" i="1"/>
  <c r="E372" i="1" l="1"/>
  <c r="G372" i="1" s="1"/>
  <c r="E56" i="1"/>
  <c r="G56" i="1" s="1"/>
  <c r="E54" i="1"/>
  <c r="G54" i="1" s="1"/>
  <c r="D53" i="1"/>
  <c r="C53" i="1"/>
  <c r="E41" i="1"/>
  <c r="G41" i="1" s="1"/>
  <c r="E40" i="1"/>
  <c r="D39" i="1"/>
  <c r="C39" i="1"/>
  <c r="D16" i="1"/>
  <c r="F16" i="1"/>
  <c r="C16" i="1"/>
  <c r="F53" i="1"/>
  <c r="E53" i="1" l="1"/>
  <c r="E39" i="1"/>
  <c r="G40" i="1"/>
  <c r="G373" i="1" l="1"/>
  <c r="E108" i="1" l="1"/>
  <c r="G108" i="1" s="1"/>
  <c r="E278" i="1"/>
  <c r="G278" i="1" s="1"/>
  <c r="E344" i="1"/>
  <c r="G344" i="1" s="1"/>
  <c r="D276" i="1" l="1"/>
  <c r="E17" i="1" l="1"/>
  <c r="G17" i="1" s="1"/>
  <c r="E18" i="1"/>
  <c r="G18" i="1" s="1"/>
  <c r="G39" i="1"/>
  <c r="E110" i="1"/>
  <c r="G110" i="1" s="1"/>
  <c r="E273" i="1"/>
  <c r="G273" i="1" s="1"/>
  <c r="D349" i="1"/>
  <c r="D272" i="1"/>
  <c r="E272" i="1" s="1"/>
  <c r="G272" i="1" s="1"/>
  <c r="D270" i="1" l="1"/>
  <c r="G16" i="1"/>
  <c r="E16" i="1"/>
  <c r="G53" i="1"/>
  <c r="D339" i="1"/>
  <c r="D97" i="1" l="1"/>
  <c r="D24" i="1" l="1"/>
  <c r="D174" i="1" l="1"/>
  <c r="F174" i="1"/>
  <c r="C174" i="1"/>
  <c r="D232" i="1" l="1"/>
  <c r="E232" i="1"/>
  <c r="F232" i="1"/>
  <c r="G232" i="1"/>
  <c r="C232" i="1"/>
  <c r="D58" i="1" l="1"/>
  <c r="F58" i="1"/>
  <c r="C58" i="1"/>
  <c r="E353" i="1" l="1"/>
  <c r="G353" i="1" s="1"/>
  <c r="F352" i="1"/>
  <c r="D352" i="1"/>
  <c r="C352" i="1"/>
  <c r="C97" i="1"/>
  <c r="C43" i="1"/>
  <c r="E49" i="1"/>
  <c r="G49" i="1" s="1"/>
  <c r="G352" i="1" l="1"/>
  <c r="E352" i="1"/>
  <c r="C283" i="1" l="1"/>
  <c r="D283" i="1"/>
  <c r="F283" i="1"/>
  <c r="E284" i="1"/>
  <c r="E283" i="1" s="1"/>
  <c r="G218" i="1"/>
  <c r="E144" i="1"/>
  <c r="G144" i="1" s="1"/>
  <c r="G284" i="1" l="1"/>
  <c r="G283" i="1" l="1"/>
  <c r="E288" i="1" l="1"/>
  <c r="G288" i="1" s="1"/>
  <c r="D285" i="1"/>
  <c r="F285" i="1"/>
  <c r="E342" i="1" l="1"/>
  <c r="G342" i="1" s="1"/>
  <c r="E175" i="1" l="1"/>
  <c r="E176" i="1"/>
  <c r="G176" i="1" s="1"/>
  <c r="E177" i="1"/>
  <c r="G177" i="1" s="1"/>
  <c r="E183" i="1"/>
  <c r="G183" i="1" s="1"/>
  <c r="G175" i="1" l="1"/>
  <c r="G174" i="1" s="1"/>
  <c r="E174" i="1"/>
  <c r="E157" i="1" l="1"/>
  <c r="E155" i="1"/>
  <c r="G155" i="1" s="1"/>
  <c r="E158" i="1"/>
  <c r="E154" i="1"/>
  <c r="C153" i="1"/>
  <c r="C11" i="1"/>
  <c r="C67" i="1"/>
  <c r="G158" i="1" l="1"/>
  <c r="D153" i="1"/>
  <c r="G157" i="1"/>
  <c r="E153" i="1"/>
  <c r="E26" i="1" l="1"/>
  <c r="E30" i="1"/>
  <c r="E31" i="1"/>
  <c r="G31" i="1" s="1"/>
  <c r="E25" i="1"/>
  <c r="C24" i="1"/>
  <c r="E47" i="1"/>
  <c r="E48" i="1"/>
  <c r="G48" i="1" s="1"/>
  <c r="E50" i="1"/>
  <c r="E362" i="1" l="1"/>
  <c r="G362" i="1" s="1"/>
  <c r="F361" i="1"/>
  <c r="D361" i="1"/>
  <c r="C361" i="1"/>
  <c r="E361" i="1" l="1"/>
  <c r="G361" i="1"/>
  <c r="E95" i="1" l="1"/>
  <c r="G50" i="1" l="1"/>
  <c r="G47" i="1"/>
  <c r="F153" i="1"/>
  <c r="G25" i="1" l="1"/>
  <c r="G82" i="1"/>
  <c r="G30" i="1" l="1"/>
  <c r="F43" i="1" l="1"/>
  <c r="G26" i="1" l="1"/>
  <c r="F24" i="1"/>
  <c r="E44" i="1" l="1"/>
  <c r="E34" i="1"/>
  <c r="G44" i="1" l="1"/>
  <c r="G34" i="1"/>
  <c r="E24" i="1"/>
  <c r="E51" i="1"/>
  <c r="G51" i="1" s="1"/>
  <c r="E143" i="1" l="1"/>
  <c r="G143" i="1" s="1"/>
  <c r="E148" i="1"/>
  <c r="E141" i="1"/>
  <c r="G141" i="1" s="1"/>
  <c r="E46" i="1"/>
  <c r="G46" i="1" s="1"/>
  <c r="G148" i="1" l="1"/>
  <c r="E140" i="1"/>
  <c r="G140" i="1" s="1"/>
  <c r="D43" i="1"/>
  <c r="C285" i="1"/>
  <c r="E45" i="1"/>
  <c r="E43" i="1" l="1"/>
  <c r="G45" i="1"/>
  <c r="G43" i="1" l="1"/>
  <c r="G217" i="1" l="1"/>
  <c r="G219" i="1"/>
  <c r="G215" i="1"/>
  <c r="G216" i="1"/>
  <c r="E104" i="1" l="1"/>
  <c r="G104" i="1" s="1"/>
  <c r="E229" i="1"/>
  <c r="G229" i="1" s="1"/>
  <c r="E126" i="1"/>
  <c r="G126" i="1" s="1"/>
  <c r="E69" i="1"/>
  <c r="E68" i="1"/>
  <c r="G68" i="1" s="1"/>
  <c r="E61" i="1"/>
  <c r="G61" i="1" s="1"/>
  <c r="E59" i="1"/>
  <c r="G69" i="1" l="1"/>
  <c r="E67" i="1"/>
  <c r="G59" i="1"/>
  <c r="G58" i="1" s="1"/>
  <c r="E58" i="1"/>
  <c r="G67" i="1" l="1"/>
  <c r="E167" i="1" l="1"/>
  <c r="G167" i="1" s="1"/>
  <c r="E107" i="1"/>
  <c r="G107" i="1" s="1"/>
  <c r="G95" i="1" l="1"/>
  <c r="E105" i="1"/>
  <c r="G105" i="1" s="1"/>
  <c r="D212" i="1" l="1"/>
  <c r="F212" i="1"/>
  <c r="C212" i="1"/>
  <c r="D368" i="1"/>
  <c r="D364" i="1" s="1"/>
  <c r="F368" i="1"/>
  <c r="G367" i="1" s="1"/>
  <c r="C368" i="1"/>
  <c r="E359" i="1"/>
  <c r="G359" i="1" s="1"/>
  <c r="F358" i="1"/>
  <c r="D358" i="1"/>
  <c r="C358" i="1"/>
  <c r="E291" i="1"/>
  <c r="G291" i="1" s="1"/>
  <c r="D289" i="1"/>
  <c r="F289" i="1"/>
  <c r="C289" i="1"/>
  <c r="E358" i="1" l="1"/>
  <c r="C364" i="1"/>
  <c r="F364" i="1"/>
  <c r="G358" i="1"/>
  <c r="E364" i="1" l="1"/>
  <c r="G364" i="1" s="1"/>
  <c r="E102" i="1" l="1"/>
  <c r="G102" i="1" s="1"/>
  <c r="E227" i="1" l="1"/>
  <c r="G227" i="1" s="1"/>
  <c r="D279" i="1" l="1"/>
  <c r="F279" i="1"/>
  <c r="C279" i="1"/>
  <c r="E280" i="1"/>
  <c r="G280" i="1" s="1"/>
  <c r="G279" i="1" s="1"/>
  <c r="C276" i="1"/>
  <c r="C275" i="1" l="1"/>
  <c r="F275" i="1"/>
  <c r="D275" i="1"/>
  <c r="E279" i="1"/>
  <c r="C140" i="1"/>
  <c r="E277" i="1"/>
  <c r="G277" i="1" l="1"/>
  <c r="E276" i="1"/>
  <c r="E350" i="1"/>
  <c r="G350" i="1" s="1"/>
  <c r="G349" i="1" s="1"/>
  <c r="F349" i="1"/>
  <c r="C349" i="1"/>
  <c r="E370" i="1"/>
  <c r="G370" i="1" s="1"/>
  <c r="E347" i="1"/>
  <c r="G347" i="1" s="1"/>
  <c r="D346" i="1"/>
  <c r="F346" i="1"/>
  <c r="C346" i="1"/>
  <c r="E151" i="1"/>
  <c r="G151" i="1" s="1"/>
  <c r="D150" i="1"/>
  <c r="F150" i="1"/>
  <c r="C150" i="1"/>
  <c r="E349" i="1" l="1"/>
  <c r="G276" i="1"/>
  <c r="E346" i="1"/>
  <c r="E150" i="1"/>
  <c r="G150" i="1"/>
  <c r="G346" i="1"/>
  <c r="E230" i="1" l="1"/>
  <c r="G230" i="1" s="1"/>
  <c r="D225" i="1"/>
  <c r="F225" i="1"/>
  <c r="C225" i="1"/>
  <c r="E213" i="1"/>
  <c r="G213" i="1" l="1"/>
  <c r="E293" i="1"/>
  <c r="G293" i="1" s="1"/>
  <c r="F292" i="1"/>
  <c r="D292" i="1"/>
  <c r="C292" i="1"/>
  <c r="G289" i="1" l="1"/>
  <c r="E289" i="1"/>
  <c r="G292" i="1"/>
  <c r="E292" i="1"/>
  <c r="E205" i="1" l="1"/>
  <c r="G205" i="1" l="1"/>
  <c r="D208" i="1"/>
  <c r="D204" i="1" s="1"/>
  <c r="D203" i="1" s="1"/>
  <c r="F208" i="1"/>
  <c r="F204" i="1" s="1"/>
  <c r="F203" i="1" s="1"/>
  <c r="C208" i="1"/>
  <c r="C204" i="1" s="1"/>
  <c r="C203" i="1" s="1"/>
  <c r="D91" i="1" l="1"/>
  <c r="F91" i="1"/>
  <c r="C91" i="1"/>
  <c r="E296" i="1" l="1"/>
  <c r="G296" i="1" s="1"/>
  <c r="D294" i="1"/>
  <c r="D282" i="1" s="1"/>
  <c r="E294" i="1"/>
  <c r="F294" i="1"/>
  <c r="F282" i="1" s="1"/>
  <c r="C294" i="1"/>
  <c r="C282" i="1" s="1"/>
  <c r="D118" i="1"/>
  <c r="F118" i="1"/>
  <c r="C118" i="1"/>
  <c r="E123" i="1"/>
  <c r="G123" i="1" s="1"/>
  <c r="G294" i="1" l="1"/>
  <c r="D166" i="1" l="1"/>
  <c r="F166" i="1"/>
  <c r="C166" i="1"/>
  <c r="E168" i="1"/>
  <c r="G168" i="1" s="1"/>
  <c r="G166" i="1" s="1"/>
  <c r="C171" i="1"/>
  <c r="D171" i="1"/>
  <c r="F171" i="1"/>
  <c r="E172" i="1"/>
  <c r="E171" i="1" s="1"/>
  <c r="D162" i="1"/>
  <c r="F162" i="1"/>
  <c r="C162" i="1"/>
  <c r="C160" i="1" s="1"/>
  <c r="E165" i="1"/>
  <c r="G165" i="1" s="1"/>
  <c r="E321" i="1"/>
  <c r="G321" i="1" s="1"/>
  <c r="F320" i="1"/>
  <c r="D320" i="1"/>
  <c r="C320" i="1"/>
  <c r="D131" i="1"/>
  <c r="F131" i="1"/>
  <c r="C131" i="1"/>
  <c r="E132" i="1"/>
  <c r="G132" i="1" s="1"/>
  <c r="E299" i="1"/>
  <c r="G299" i="1" s="1"/>
  <c r="F298" i="1"/>
  <c r="D298" i="1"/>
  <c r="C298" i="1"/>
  <c r="E206" i="1"/>
  <c r="E210" i="1"/>
  <c r="E103" i="1"/>
  <c r="G103" i="1" s="1"/>
  <c r="E320" i="1" l="1"/>
  <c r="G320" i="1" s="1"/>
  <c r="F160" i="1"/>
  <c r="D160" i="1"/>
  <c r="G172" i="1"/>
  <c r="G171" i="1" s="1"/>
  <c r="G206" i="1"/>
  <c r="G210" i="1"/>
  <c r="G208" i="1" s="1"/>
  <c r="E208" i="1"/>
  <c r="E204" i="1" s="1"/>
  <c r="E203" i="1" s="1"/>
  <c r="E166" i="1"/>
  <c r="E298" i="1"/>
  <c r="G298" i="1"/>
  <c r="G204" i="1" l="1"/>
  <c r="G203" i="1" s="1"/>
  <c r="F89" i="1"/>
  <c r="D89" i="1"/>
  <c r="C89" i="1"/>
  <c r="E89" i="1" l="1"/>
  <c r="G90" i="1"/>
  <c r="E133" i="1"/>
  <c r="G133" i="1" l="1"/>
  <c r="E131" i="1"/>
  <c r="G89" i="1"/>
  <c r="G131" i="1" l="1"/>
  <c r="E287" i="1"/>
  <c r="G287" i="1" s="1"/>
  <c r="D116" i="1"/>
  <c r="F116" i="1"/>
  <c r="C116" i="1"/>
  <c r="E117" i="1"/>
  <c r="G117" i="1" s="1"/>
  <c r="E121" i="1"/>
  <c r="G121" i="1" l="1"/>
  <c r="E116" i="1"/>
  <c r="G116" i="1"/>
  <c r="E369" i="1" l="1"/>
  <c r="G369" i="1" s="1"/>
  <c r="E275" i="1" l="1"/>
  <c r="E100" i="1"/>
  <c r="G100" i="1" s="1"/>
  <c r="G275" i="1" l="1"/>
  <c r="E161" i="1"/>
  <c r="E164" i="1"/>
  <c r="G164" i="1" s="1"/>
  <c r="E163" i="1"/>
  <c r="G163" i="1" l="1"/>
  <c r="E162" i="1"/>
  <c r="E160" i="1" s="1"/>
  <c r="G161" i="1"/>
  <c r="G162" i="1" l="1"/>
  <c r="G160" i="1" s="1"/>
  <c r="E120" i="1"/>
  <c r="G120" i="1" s="1"/>
  <c r="E129" i="1"/>
  <c r="F125" i="1"/>
  <c r="D125" i="1"/>
  <c r="C125" i="1"/>
  <c r="G129" i="1" l="1"/>
  <c r="E125" i="1"/>
  <c r="G125" i="1"/>
  <c r="E228" i="1"/>
  <c r="G228" i="1" s="1"/>
  <c r="E226" i="1"/>
  <c r="E223" i="1"/>
  <c r="E212" i="1" s="1"/>
  <c r="E340" i="1"/>
  <c r="G340" i="1" s="1"/>
  <c r="F339" i="1"/>
  <c r="C339" i="1"/>
  <c r="C259" i="1"/>
  <c r="E260" i="1"/>
  <c r="G260" i="1" s="1"/>
  <c r="F259" i="1"/>
  <c r="D259" i="1"/>
  <c r="G223" i="1" l="1"/>
  <c r="G226" i="1"/>
  <c r="E225" i="1"/>
  <c r="E339" i="1"/>
  <c r="G339" i="1" s="1"/>
  <c r="E259" i="1"/>
  <c r="G259" i="1"/>
  <c r="G212" i="1" l="1"/>
  <c r="G225" i="1"/>
  <c r="E302" i="1"/>
  <c r="G302" i="1" s="1"/>
  <c r="F301" i="1"/>
  <c r="D301" i="1"/>
  <c r="C301" i="1"/>
  <c r="E263" i="1"/>
  <c r="G263" i="1" s="1"/>
  <c r="F262" i="1"/>
  <c r="D262" i="1"/>
  <c r="E262" i="1" l="1"/>
  <c r="E301" i="1"/>
  <c r="G301" i="1" s="1"/>
  <c r="G262" i="1" l="1"/>
  <c r="E256" i="1"/>
  <c r="G256" i="1" s="1"/>
  <c r="E337" i="1" l="1"/>
  <c r="G337" i="1" s="1"/>
  <c r="F335" i="1"/>
  <c r="D335" i="1"/>
  <c r="C335" i="1"/>
  <c r="E335" i="1" l="1"/>
  <c r="G335" i="1" s="1"/>
  <c r="D73" i="1" l="1"/>
  <c r="F73" i="1"/>
  <c r="C73" i="1"/>
  <c r="E109" i="1"/>
  <c r="G109" i="1" s="1"/>
  <c r="E305" i="1"/>
  <c r="F304" i="1"/>
  <c r="D304" i="1"/>
  <c r="C304" i="1"/>
  <c r="G305" i="1" l="1"/>
  <c r="E304" i="1"/>
  <c r="G304" i="1" s="1"/>
  <c r="E96" i="1"/>
  <c r="G96" i="1" s="1"/>
  <c r="E197" i="1"/>
  <c r="G197" i="1" s="1"/>
  <c r="F196" i="1"/>
  <c r="D196" i="1"/>
  <c r="E84" i="1" l="1"/>
  <c r="G84" i="1" s="1"/>
  <c r="E85" i="1"/>
  <c r="G85" i="1" s="1"/>
  <c r="E86" i="1"/>
  <c r="G86" i="1" s="1"/>
  <c r="E87" i="1"/>
  <c r="G87" i="1" s="1"/>
  <c r="E88" i="1"/>
  <c r="G88" i="1" s="1"/>
  <c r="E92" i="1"/>
  <c r="E93" i="1"/>
  <c r="G93" i="1" s="1"/>
  <c r="E101" i="1"/>
  <c r="G101" i="1" s="1"/>
  <c r="E119" i="1"/>
  <c r="D83" i="1"/>
  <c r="F83" i="1"/>
  <c r="C83" i="1"/>
  <c r="G154" i="1"/>
  <c r="E76" i="1"/>
  <c r="G76" i="1" s="1"/>
  <c r="E74" i="1"/>
  <c r="G74" i="1" s="1"/>
  <c r="E138" i="1"/>
  <c r="G138" i="1" s="1"/>
  <c r="F137" i="1"/>
  <c r="D137" i="1"/>
  <c r="C137" i="1"/>
  <c r="E99" i="1"/>
  <c r="C196" i="1"/>
  <c r="E199" i="1"/>
  <c r="E333" i="1"/>
  <c r="G333" i="1" s="1"/>
  <c r="F270" i="1"/>
  <c r="C270" i="1"/>
  <c r="E118" i="1" l="1"/>
  <c r="G99" i="1"/>
  <c r="G153" i="1"/>
  <c r="C78" i="1"/>
  <c r="E368" i="1"/>
  <c r="E91" i="1"/>
  <c r="F78" i="1"/>
  <c r="G92" i="1"/>
  <c r="G91" i="1" s="1"/>
  <c r="E271" i="1"/>
  <c r="G271" i="1" s="1"/>
  <c r="E137" i="1"/>
  <c r="G137" i="1" s="1"/>
  <c r="G119" i="1"/>
  <c r="E196" i="1"/>
  <c r="G199" i="1"/>
  <c r="E83" i="1"/>
  <c r="G83" i="1" s="1"/>
  <c r="G73" i="1"/>
  <c r="E80" i="1"/>
  <c r="E79" i="1" s="1"/>
  <c r="E73" i="1"/>
  <c r="E98" i="1"/>
  <c r="E97" i="1" s="1"/>
  <c r="G368" i="1"/>
  <c r="E270" i="1"/>
  <c r="E286" i="1"/>
  <c r="G24" i="1"/>
  <c r="E14" i="1"/>
  <c r="D11" i="1"/>
  <c r="E11" i="1" s="1"/>
  <c r="F5" i="1"/>
  <c r="E9" i="1"/>
  <c r="E6" i="1"/>
  <c r="C5" i="1"/>
  <c r="F374" i="1" l="1"/>
  <c r="C374" i="1"/>
  <c r="G118" i="1"/>
  <c r="G11" i="1"/>
  <c r="G80" i="1"/>
  <c r="G79" i="1" s="1"/>
  <c r="G270" i="1"/>
  <c r="E285" i="1"/>
  <c r="E282" i="1" s="1"/>
  <c r="G9" i="1"/>
  <c r="G14" i="1"/>
  <c r="G6" i="1"/>
  <c r="D78" i="1"/>
  <c r="D374" i="1" s="1"/>
  <c r="G286" i="1"/>
  <c r="G196" i="1"/>
  <c r="G98" i="1"/>
  <c r="G97" i="1" s="1"/>
  <c r="E78" i="1"/>
  <c r="G285" i="1" l="1"/>
  <c r="G282" i="1" s="1"/>
  <c r="G78" i="1"/>
  <c r="E5" i="1" l="1"/>
  <c r="E374" i="1" s="1"/>
  <c r="G374" i="1" s="1"/>
  <c r="G5" i="1" l="1"/>
  <c r="E36" i="1"/>
  <c r="C36" i="1"/>
  <c r="D36" i="1"/>
</calcChain>
</file>

<file path=xl/comments1.xml><?xml version="1.0" encoding="utf-8"?>
<comments xmlns="http://schemas.openxmlformats.org/spreadsheetml/2006/main">
  <authors>
    <author>Автор</author>
  </authors>
  <commentList>
    <comment ref="A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A5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A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<sst xmlns="http://schemas.openxmlformats.org/spreadsheetml/2006/main" count="349" uniqueCount="238">
  <si>
    <t>Раздел</t>
  </si>
  <si>
    <t>январь</t>
  </si>
  <si>
    <t>КОСГУ</t>
  </si>
  <si>
    <t>февраль</t>
  </si>
  <si>
    <t>с нач. года</t>
  </si>
  <si>
    <t>март</t>
  </si>
  <si>
    <t xml:space="preserve">Раздел </t>
  </si>
  <si>
    <t>Заработная плата</t>
  </si>
  <si>
    <t>Суточные</t>
  </si>
  <si>
    <t>Страховые взносы</t>
  </si>
  <si>
    <t>0102 9018025 122 (Глава)</t>
  </si>
  <si>
    <t>Электроэнергия</t>
  </si>
  <si>
    <t xml:space="preserve">Всего </t>
  </si>
  <si>
    <t>Установка ОДПУ по тепловой энергии</t>
  </si>
  <si>
    <t>Охрана общественного порядка</t>
  </si>
  <si>
    <t>Расчистка полигона от ТБО</t>
  </si>
  <si>
    <t>Итого 223</t>
  </si>
  <si>
    <t>Итого 225</t>
  </si>
  <si>
    <t>Итого 226</t>
  </si>
  <si>
    <t>Итого 340</t>
  </si>
  <si>
    <t>Итого 221</t>
  </si>
  <si>
    <t>Обслуживание системы видеонаблюдения</t>
  </si>
  <si>
    <t>226</t>
  </si>
  <si>
    <t>ХВС, ГВС, Водоотведение (Администрация) №3368</t>
  </si>
  <si>
    <t>Тепловая энергия (Администрация) №3347</t>
  </si>
  <si>
    <t>Содержание дорог в зимний период</t>
  </si>
  <si>
    <t>Содержание дорог в весенний период</t>
  </si>
  <si>
    <t>Канцелярские товары</t>
  </si>
  <si>
    <t>Итого 310</t>
  </si>
  <si>
    <t>Вывоз мусора трактором МТЗ-82</t>
  </si>
  <si>
    <t>Итого 224</t>
  </si>
  <si>
    <t>Техническое обслуживание пожарной сигнализации</t>
  </si>
  <si>
    <t>Знаки дорожные</t>
  </si>
  <si>
    <t>Монтаж знаков дорожных</t>
  </si>
  <si>
    <t>221</t>
  </si>
  <si>
    <t>ОАО "Ростелеком" (услуги связи)</t>
  </si>
  <si>
    <t>Хозяйственные и строительные товары</t>
  </si>
  <si>
    <t>Горизонтальная дорожная разметка</t>
  </si>
  <si>
    <t>Итого 222</t>
  </si>
  <si>
    <t>Поставка малых архитектурных форм</t>
  </si>
  <si>
    <t>ОАО "Ростелеком"Услуги связи</t>
  </si>
  <si>
    <t>ООО "Росгосстрах"Страховка автомобиля</t>
  </si>
  <si>
    <t>ОАО "Ростелеком" Услуги связи</t>
  </si>
  <si>
    <t>Целевой взнос в Совет МО</t>
  </si>
  <si>
    <t>Ремонт колонок в Поначево</t>
  </si>
  <si>
    <t>Содержание дорог в осенне-зимний период</t>
  </si>
  <si>
    <t>Очистка спортивного катка</t>
  </si>
  <si>
    <t>Подготовка и заливка спортивного катка</t>
  </si>
  <si>
    <t>Содержание ул.дор сети с.Поначево</t>
  </si>
  <si>
    <t>Итого 290</t>
  </si>
  <si>
    <t>Очистка канав водоотведения</t>
  </si>
  <si>
    <t>0503 0130081030 244 (Уличное освещение)</t>
  </si>
  <si>
    <t>0104 9010080210 244 (Штат)</t>
  </si>
  <si>
    <t>0409 0160082030 244 (Содержание дорог)</t>
  </si>
  <si>
    <t>0503 0110081160 244 (Благоустройство)</t>
  </si>
  <si>
    <t>0113 9010080230 244 (Прочие)</t>
  </si>
  <si>
    <t>Больничный лист за счет работодателя</t>
  </si>
  <si>
    <t>Расчистка заходов пешеходных дорог</t>
  </si>
  <si>
    <t>0113 9010075140 244 (Административная комиссия)</t>
  </si>
  <si>
    <t>0801 0210080640 244 (Праздничные мероприятия)</t>
  </si>
  <si>
    <t>Пени по страховым взносам</t>
  </si>
  <si>
    <t>Администрация поселка Большая Ирба</t>
  </si>
  <si>
    <t>0310 0140074120 244 (Пожарная безопасность)</t>
  </si>
  <si>
    <t xml:space="preserve">Устройство минер. защитных против. полос </t>
  </si>
  <si>
    <t>0310 01400S4120 244 (Пожарная безопасность)</t>
  </si>
  <si>
    <t>Нанесение горизонтальной разметки</t>
  </si>
  <si>
    <t>0113 9010080220 853 (Членские взносы)</t>
  </si>
  <si>
    <t>Ремонт покрытий автомобильный дорог</t>
  </si>
  <si>
    <t>Подарочные наборы (Пауэлифтинг)</t>
  </si>
  <si>
    <t>225</t>
  </si>
  <si>
    <t>Асфальтобетонная вырубка</t>
  </si>
  <si>
    <t>0203 9020051180 244 (ВУС)</t>
  </si>
  <si>
    <t>Услуги по доставке до мест захоронения</t>
  </si>
  <si>
    <t>222</t>
  </si>
  <si>
    <t>0409 0120082130 244 (Проект дорожного движения)</t>
  </si>
  <si>
    <t>0412 0110083090 244 (Землеустройство)</t>
  </si>
  <si>
    <t>0102 9010080250 120  (Глава)</t>
  </si>
  <si>
    <t>0104 9010080210 120 (МУНИЦИПАЛЫ)</t>
  </si>
  <si>
    <t>0104 9010080240 120 (ТАРИФНИКИ)</t>
  </si>
  <si>
    <t>Больничный лист за счет ФСС</t>
  </si>
  <si>
    <t>0909 01100S5550 244 (Софин. акарицидная обработка)</t>
  </si>
  <si>
    <t>Энтомологическое обследование</t>
  </si>
  <si>
    <t>0409 0160081020 244 (Содержание дорог) акцизы</t>
  </si>
  <si>
    <t>0409 0160075080 244 (Содержание дорог) краевые</t>
  </si>
  <si>
    <t>0409 01600S5080 244 (Софинансирование дорог)</t>
  </si>
  <si>
    <t>0104 9010080210 853 (Прочие налоги, сборы)</t>
  </si>
  <si>
    <t>Ремонт, расчистка подъезда к водоисточникам</t>
  </si>
  <si>
    <t>0503 0110083570 244 (Благоустройство)</t>
  </si>
  <si>
    <t>0104 9010012210 120 (МРОТ местный)</t>
  </si>
  <si>
    <t>0909 0110075550 244 (Акарицидная обработка)</t>
  </si>
  <si>
    <t>1105 0220080810 244 (Спортивные мероприятия)</t>
  </si>
  <si>
    <t>0503 0130085020 244 (Энергосбережение)</t>
  </si>
  <si>
    <t>Грейдирование дорог в летний период</t>
  </si>
  <si>
    <t>Пособия по уходу за ребенком до 1,5 лет</t>
  </si>
  <si>
    <t>Исполнительный лист (Лукьянова Е.И.)</t>
  </si>
  <si>
    <t>Больничный лист за счет работадателя</t>
  </si>
  <si>
    <t>Больничный за счет ФСС</t>
  </si>
  <si>
    <t>Ремонт автомобильных дорог</t>
  </si>
  <si>
    <t>0203 9020051180 120 (ВУС)</t>
  </si>
  <si>
    <t>0503 0110081150 244 (Содержание мест захоронения)</t>
  </si>
  <si>
    <r>
      <rPr>
        <b/>
        <sz val="11"/>
        <color theme="1"/>
        <rFont val="Times New Roman"/>
        <family val="1"/>
        <charset val="204"/>
      </rPr>
      <t xml:space="preserve">0502 0110080250 243 </t>
    </r>
    <r>
      <rPr>
        <sz val="11"/>
        <color theme="1"/>
        <rFont val="Times New Roman"/>
        <family val="1"/>
        <charset val="204"/>
      </rPr>
      <t>Ремонт кольцевого водопров</t>
    </r>
  </si>
  <si>
    <t>Проживание</t>
  </si>
  <si>
    <t xml:space="preserve">Аренда Оборудование ONT (для интернет) </t>
  </si>
  <si>
    <t>Тепловая энергия (Муницип имущество 16 дом)</t>
  </si>
  <si>
    <t>Монтаж, демонтаж новогодней елки</t>
  </si>
  <si>
    <t>Акарицидная обработка от клещей</t>
  </si>
  <si>
    <t>приобретение товара (светодиодные светильники)</t>
  </si>
  <si>
    <t>Плата за загрязнения окружающей среды</t>
  </si>
  <si>
    <t>Охранные услуги  администрации(ПЦН)</t>
  </si>
  <si>
    <t>Профилактика и информац.сопровождение сайта</t>
  </si>
  <si>
    <t>Услуги Почты России</t>
  </si>
  <si>
    <t>Подарочные наборы(Лыжня России)</t>
  </si>
  <si>
    <t>Отсыпка и планировка дорог в осенний период</t>
  </si>
  <si>
    <t>Единовременное пособие при рождении ребенка</t>
  </si>
  <si>
    <t>Дератизация открытой обработки кладбища</t>
  </si>
  <si>
    <t>Устройство незамерзающих прорубей</t>
  </si>
  <si>
    <t>Монтаж охранной сигнализации</t>
  </si>
  <si>
    <t>изготовление снежных фигур</t>
  </si>
  <si>
    <t>Пенсия за выслугу лет</t>
  </si>
  <si>
    <t>1001 9100081110 312 (Пенсия за выслугу лет)</t>
  </si>
  <si>
    <t>04129040083030540</t>
  </si>
  <si>
    <r>
      <rPr>
        <b/>
        <sz val="11"/>
        <color theme="1"/>
        <rFont val="Times New Roman"/>
        <family val="1"/>
        <charset val="204"/>
      </rPr>
      <t xml:space="preserve">0502 0110080250 244 </t>
    </r>
    <r>
      <rPr>
        <sz val="11"/>
        <color theme="1"/>
        <rFont val="Times New Roman"/>
        <family val="1"/>
        <charset val="204"/>
      </rPr>
      <t>Ремонт  водопров с. Поначево</t>
    </r>
  </si>
  <si>
    <t>Конверты немаркерованные</t>
  </si>
  <si>
    <t>Пособия по берем и родам за счет ФСС</t>
  </si>
  <si>
    <t>Пособие ранние сроки беременности</t>
  </si>
  <si>
    <t>Грейдирование дорог в весенний период</t>
  </si>
  <si>
    <t>Очистка дорог от снега, грейдирование дорог</t>
  </si>
  <si>
    <t>0502 0110080250 244 (Коммунальное хозяйство)</t>
  </si>
  <si>
    <t>0409 0160 S50900 243 (Содержание дорог) софин</t>
  </si>
  <si>
    <t>Ф/рамки, Банер</t>
  </si>
  <si>
    <t xml:space="preserve">Итого </t>
  </si>
  <si>
    <t>0503 0130081130 244 (Содержание уличного  освещения)</t>
  </si>
  <si>
    <t>Проезд автобусом, поездом</t>
  </si>
  <si>
    <t>0104 9010010400 120 (мун 20%)</t>
  </si>
  <si>
    <t>Исполнительный лист (Шестухина АА)</t>
  </si>
  <si>
    <t>хозяйственные товары -Полотенце. Плакаты</t>
  </si>
  <si>
    <t>хозяйственные товары,ведра, лопаты,плакаты</t>
  </si>
  <si>
    <t>0102 9010010400 120 (Глава 20%)</t>
  </si>
  <si>
    <t>огнетушитель</t>
  </si>
  <si>
    <t>Ремонт моста, нанес гориз разм</t>
  </si>
  <si>
    <t>Модернизация компьютера</t>
  </si>
  <si>
    <t>Планировка и подсыпка дорог щебнем, востан профиля</t>
  </si>
  <si>
    <t>Прочистка дренажных труб</t>
  </si>
  <si>
    <r>
      <rPr>
        <b/>
        <sz val="11"/>
        <color theme="1"/>
        <rFont val="Times New Roman"/>
        <family val="1"/>
        <charset val="204"/>
      </rPr>
      <t xml:space="preserve">0502 0110080250 244 </t>
    </r>
    <r>
      <rPr>
        <sz val="11"/>
        <color theme="1"/>
        <rFont val="Times New Roman"/>
        <family val="1"/>
        <charset val="204"/>
      </rPr>
      <t>ремонт водораз колонки Б.Ирба</t>
    </r>
  </si>
  <si>
    <t>расчет экологических платежей за 2017 год, 2018г</t>
  </si>
  <si>
    <t xml:space="preserve">0409 0160075090 243 (Кап ремонт дорог) </t>
  </si>
  <si>
    <t>0801 9080080620 540 (Передача полном ДК м.б.</t>
  </si>
  <si>
    <t>Административный штраф за</t>
  </si>
  <si>
    <t xml:space="preserve">Ремонт  оргтехники, заправка картриджей </t>
  </si>
  <si>
    <t>Кресло-бюрократ</t>
  </si>
  <si>
    <t>Исполнительский сбор (Лукьянова Е.И.)</t>
  </si>
  <si>
    <t>223</t>
  </si>
  <si>
    <t>Исполнительский сбор по неисполнению решения суда по описанию границ населенного пункта Большая Ирба</t>
  </si>
  <si>
    <t>0104 9010080210 122 ( муниципалы)</t>
  </si>
  <si>
    <t xml:space="preserve">Суточные </t>
  </si>
  <si>
    <t>Ндфл с б/л за счет работодателя</t>
  </si>
  <si>
    <t>ндфл за счет работ</t>
  </si>
  <si>
    <t xml:space="preserve"> РТК авт. междугор. Соединение</t>
  </si>
  <si>
    <t>ремонты Ленина 3Б</t>
  </si>
  <si>
    <t>противопаводковые мероприятия</t>
  </si>
  <si>
    <t>0503 90500F5550 540 МБТ передача пол комф среда</t>
  </si>
  <si>
    <t>Подарочные наборы и сувениры,</t>
  </si>
  <si>
    <t>размещение бартерного ограждения</t>
  </si>
  <si>
    <r>
      <t>0503 011F255550 244 комт среда (</t>
    </r>
    <r>
      <rPr>
        <b/>
        <sz val="9"/>
        <color theme="1"/>
        <rFont val="Times New Roman"/>
        <family val="1"/>
        <charset val="204"/>
      </rPr>
      <t>за счет средств гражд)</t>
    </r>
  </si>
  <si>
    <r>
      <t>0503 011F255550 244 комт среда (</t>
    </r>
    <r>
      <rPr>
        <b/>
        <sz val="9"/>
        <color theme="1"/>
        <rFont val="Times New Roman"/>
        <family val="1"/>
        <charset val="204"/>
      </rPr>
      <t>за счет собс средств )</t>
    </r>
  </si>
  <si>
    <r>
      <t>0503 011F255550 244 комт среда (</t>
    </r>
    <r>
      <rPr>
        <b/>
        <sz val="9"/>
        <color theme="1"/>
        <rFont val="Times New Roman"/>
        <family val="1"/>
        <charset val="204"/>
      </rPr>
      <t>за счет фед ср-в )</t>
    </r>
  </si>
  <si>
    <r>
      <t>0503 011F255550 244 комт среда (</t>
    </r>
    <r>
      <rPr>
        <b/>
        <sz val="9"/>
        <color theme="1"/>
        <rFont val="Times New Roman"/>
        <family val="1"/>
        <charset val="204"/>
      </rPr>
      <t>за счет краев т ср-в )</t>
    </r>
  </si>
  <si>
    <t>Запчасти на автомобиль</t>
  </si>
  <si>
    <t>Бензин марки АИ-92, масла</t>
  </si>
  <si>
    <t>0409 90400F5550 540 МБТ передача пол комф сред</t>
  </si>
  <si>
    <t>Изготовление журналов, заправка картр</t>
  </si>
  <si>
    <t>кап. реемонт автодор ул.зеленая, средняя</t>
  </si>
  <si>
    <t>1403 90500F5550 540 МБТ передача пол комф среда</t>
  </si>
  <si>
    <t>1403 90400F5550 540 МБТ передача пол комф сред</t>
  </si>
  <si>
    <t>Услуги по ТКО</t>
  </si>
  <si>
    <t>Ремонт моста п. Большая Ирба</t>
  </si>
  <si>
    <t>ямочный ремонт асфальтобетон</t>
  </si>
  <si>
    <r>
      <t>0409 011F255550 244 комф среда (</t>
    </r>
    <r>
      <rPr>
        <b/>
        <sz val="9"/>
        <color theme="1"/>
        <rFont val="Times New Roman"/>
        <family val="1"/>
        <charset val="204"/>
      </rPr>
      <t>за счет средств граж )</t>
    </r>
  </si>
  <si>
    <r>
      <t>0409 011F255550 244 комф среда (</t>
    </r>
    <r>
      <rPr>
        <b/>
        <sz val="9"/>
        <color theme="1"/>
        <rFont val="Times New Roman"/>
        <family val="1"/>
        <charset val="204"/>
      </rPr>
      <t>за счет средств МБ )</t>
    </r>
  </si>
  <si>
    <r>
      <t>0409 011F255550 244 комф среда (</t>
    </r>
    <r>
      <rPr>
        <b/>
        <sz val="9"/>
        <color theme="1"/>
        <rFont val="Times New Roman"/>
        <family val="1"/>
        <charset val="204"/>
      </rPr>
      <t>за счет средств ФБ )</t>
    </r>
  </si>
  <si>
    <r>
      <t>0409 011F255550 244 комф среда (</t>
    </r>
    <r>
      <rPr>
        <b/>
        <sz val="9"/>
        <color theme="1"/>
        <rFont val="Times New Roman"/>
        <family val="1"/>
        <charset val="204"/>
      </rPr>
      <t>за счет средств КБ )</t>
    </r>
  </si>
  <si>
    <t>услуги по кадастр работам</t>
  </si>
  <si>
    <t>Текущие ремонты и тех. Обслуживание,ТКО</t>
  </si>
  <si>
    <t>0102 9320010380 120 (Глава) 4,3%</t>
  </si>
  <si>
    <t>0104 9320010380 120 (МУНИЦИПАЛЫ) 4,3%</t>
  </si>
  <si>
    <t>День поселка ( денежная премия )</t>
  </si>
  <si>
    <t>0104 9320010230 120 (ТАРИФНИКИ) 4,3%</t>
  </si>
  <si>
    <t>Компьютерная диагностика авто</t>
  </si>
  <si>
    <t>устройство водъездов с площ(пирсами)</t>
  </si>
  <si>
    <t>Модернизация компьютера ( картридж)</t>
  </si>
  <si>
    <t>передано полномочий по земельному контролю</t>
  </si>
  <si>
    <t>Уличное освещение (электроэнергия)</t>
  </si>
  <si>
    <t>Ремонт уличного освещения</t>
  </si>
  <si>
    <t>Краска</t>
  </si>
  <si>
    <t>Работы от центра занятости</t>
  </si>
  <si>
    <t>Валик, кисть (лопаты,перчатки, мешки)</t>
  </si>
  <si>
    <t>установка указателей гидрантов</t>
  </si>
  <si>
    <t>устройство иремонт прис в водон башнях</t>
  </si>
  <si>
    <t>0314 0150082060 244 (Антикоррупция)</t>
  </si>
  <si>
    <t>Сувениры на мероприятие антикоррупция</t>
  </si>
  <si>
    <t>Сувенир символ года</t>
  </si>
  <si>
    <t>Канцелярские товары , кресло мышь компьют, принтер</t>
  </si>
  <si>
    <t>Техническое обслуживание пожарной сигнализации, перезарядка огнетушителей</t>
  </si>
  <si>
    <t>устройство водъездов с площ(пирсами), перезарядка огнетушителей</t>
  </si>
  <si>
    <t>Исполнительный лист (Куликова АН)</t>
  </si>
  <si>
    <t>ремонт устан пож сигн</t>
  </si>
  <si>
    <t>содержание мест захоронения, очистка от снега</t>
  </si>
  <si>
    <t>0314 015008205 244 (Профилактика терроризма)</t>
  </si>
  <si>
    <t>Семинары, Обуч сотрудн, изготовл ксерок к дог по элэн</t>
  </si>
  <si>
    <t>покпка электронасоса</t>
  </si>
  <si>
    <t>ниппель, муфта для электронасоса</t>
  </si>
  <si>
    <t>проживание</t>
  </si>
  <si>
    <t>проезд</t>
  </si>
  <si>
    <t>ХВС,  Водоотведение (Администрация)</t>
  </si>
  <si>
    <t>ХВС,  Водоотведение (Гараж)</t>
  </si>
  <si>
    <t xml:space="preserve">Тепловая энергия (Администрация) </t>
  </si>
  <si>
    <t xml:space="preserve">Тепловая энергия (Гараж) </t>
  </si>
  <si>
    <t>Тепловая энергия,  (Ленина 3б)</t>
  </si>
  <si>
    <t>ТО и текущие ремонты ,вывоз ТБО  по адр. Ленина5</t>
  </si>
  <si>
    <t>Оценка имущества</t>
  </si>
  <si>
    <t>ТО и текущие ремонты ,вывоз ТБО  по адр. Ленина16</t>
  </si>
  <si>
    <t>Проезд, проживание</t>
  </si>
  <si>
    <t>0104 9010010490 120 (МРОТ краевые)</t>
  </si>
  <si>
    <t>Канцелярские товары, картр,запчасти к компьт. Лампы</t>
  </si>
  <si>
    <t>Услуги по формированию и отправке электронных документов</t>
  </si>
  <si>
    <t xml:space="preserve"> триммер</t>
  </si>
  <si>
    <t>эл.энергия на елку</t>
  </si>
  <si>
    <t>открытие счета</t>
  </si>
  <si>
    <t xml:space="preserve"> Гос. Финансы</t>
  </si>
  <si>
    <t>Обновление Программ 1С (Баланс)(Пискунов)</t>
  </si>
  <si>
    <t xml:space="preserve">Пред- после-рейсовый, медицинский осмотр водителя, </t>
  </si>
  <si>
    <t>С.Р. Бланк</t>
  </si>
  <si>
    <t>М.В.Конюхова</t>
  </si>
  <si>
    <t>Исполняющий обязанности Главы поселка</t>
  </si>
  <si>
    <t>Главный бухгалтер</t>
  </si>
  <si>
    <t>Исполнение бюджета за  1 квартал 2020 год</t>
  </si>
  <si>
    <t>Наименование расходов</t>
  </si>
  <si>
    <t>за сувениры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</si>
</sst>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C000"/>
      <name val="Times New Roman"/>
      <family val="1"/>
      <charset val="204"/>
    </font>
    <font>
      <b/>
      <sz val="11"/>
      <color rgb="FFFFC000"/>
      <name val="Times New Roman"/>
      <family val="1"/>
      <charset val="204"/>
    </font>
    <font>
      <sz val="14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7FDA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0" xfId="0" applyFill="1"/>
    <xf numFmtId="0" fontId="3" fillId="0" borderId="0" xfId="0" applyFont="1" applyFill="1"/>
    <xf numFmtId="0" fontId="2" fillId="0" borderId="0" xfId="0" applyFont="1" applyFill="1"/>
    <xf numFmtId="0" fontId="1" fillId="0" borderId="0" xfId="0" applyFont="1" applyFill="1"/>
    <xf numFmtId="0" fontId="4" fillId="0" borderId="6" xfId="0" applyFont="1" applyBorder="1"/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/>
    <xf numFmtId="2" fontId="4" fillId="0" borderId="1" xfId="0" applyNumberFormat="1" applyFont="1" applyBorder="1"/>
    <xf numFmtId="0" fontId="5" fillId="3" borderId="1" xfId="0" applyFont="1" applyFill="1" applyBorder="1"/>
    <xf numFmtId="0" fontId="4" fillId="3" borderId="1" xfId="0" applyFont="1" applyFill="1" applyBorder="1"/>
    <xf numFmtId="2" fontId="5" fillId="4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/>
    <xf numFmtId="0" fontId="4" fillId="0" borderId="2" xfId="0" applyFont="1" applyBorder="1"/>
    <xf numFmtId="0" fontId="5" fillId="8" borderId="1" xfId="0" applyFont="1" applyFill="1" applyBorder="1"/>
    <xf numFmtId="0" fontId="4" fillId="8" borderId="1" xfId="0" applyFont="1" applyFill="1" applyBorder="1"/>
    <xf numFmtId="49" fontId="4" fillId="0" borderId="1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right"/>
    </xf>
    <xf numFmtId="0" fontId="4" fillId="11" borderId="1" xfId="0" applyFont="1" applyFill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right"/>
    </xf>
    <xf numFmtId="0" fontId="4" fillId="0" borderId="1" xfId="0" applyFont="1" applyFill="1" applyBorder="1" applyAlignment="1"/>
    <xf numFmtId="0" fontId="4" fillId="0" borderId="5" xfId="0" applyFont="1" applyFill="1" applyBorder="1" applyAlignment="1">
      <alignment horizontal="left"/>
    </xf>
    <xf numFmtId="0" fontId="4" fillId="7" borderId="1" xfId="0" applyFont="1" applyFill="1" applyBorder="1"/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 vertical="center"/>
    </xf>
    <xf numFmtId="4" fontId="5" fillId="3" borderId="1" xfId="0" applyNumberFormat="1" applyFont="1" applyFill="1" applyBorder="1" applyAlignment="1">
      <alignment horizontal="right" vertical="center"/>
    </xf>
    <xf numFmtId="4" fontId="5" fillId="4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right" vertical="center"/>
    </xf>
    <xf numFmtId="4" fontId="5" fillId="6" borderId="1" xfId="0" applyNumberFormat="1" applyFont="1" applyFill="1" applyBorder="1" applyAlignment="1">
      <alignment horizontal="right" vertical="center"/>
    </xf>
    <xf numFmtId="4" fontId="5" fillId="2" borderId="1" xfId="0" applyNumberFormat="1" applyFont="1" applyFill="1" applyBorder="1" applyAlignment="1">
      <alignment horizontal="right" vertical="center"/>
    </xf>
    <xf numFmtId="4" fontId="5" fillId="5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4" fillId="11" borderId="1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/>
    <xf numFmtId="0" fontId="5" fillId="2" borderId="4" xfId="0" applyFont="1" applyFill="1" applyBorder="1" applyAlignment="1"/>
    <xf numFmtId="0" fontId="5" fillId="2" borderId="3" xfId="0" applyFont="1" applyFill="1" applyBorder="1" applyAlignment="1"/>
    <xf numFmtId="0" fontId="5" fillId="3" borderId="2" xfId="0" applyFont="1" applyFill="1" applyBorder="1" applyAlignment="1"/>
    <xf numFmtId="0" fontId="5" fillId="3" borderId="3" xfId="0" applyFont="1" applyFill="1" applyBorder="1" applyAlignment="1"/>
    <xf numFmtId="0" fontId="5" fillId="4" borderId="4" xfId="0" applyFont="1" applyFill="1" applyBorder="1" applyAlignment="1"/>
    <xf numFmtId="0" fontId="5" fillId="4" borderId="2" xfId="0" applyFont="1" applyFill="1" applyBorder="1" applyAlignment="1">
      <alignment horizontal="right"/>
    </xf>
    <xf numFmtId="0" fontId="5" fillId="4" borderId="4" xfId="0" applyFont="1" applyFill="1" applyBorder="1" applyAlignment="1">
      <alignment horizontal="right"/>
    </xf>
    <xf numFmtId="0" fontId="5" fillId="8" borderId="2" xfId="0" applyFont="1" applyFill="1" applyBorder="1" applyAlignment="1"/>
    <xf numFmtId="0" fontId="5" fillId="8" borderId="3" xfId="0" applyFont="1" applyFill="1" applyBorder="1" applyAlignment="1"/>
    <xf numFmtId="0" fontId="5" fillId="8" borderId="4" xfId="0" applyFont="1" applyFill="1" applyBorder="1" applyAlignment="1"/>
    <xf numFmtId="0" fontId="5" fillId="6" borderId="2" xfId="0" applyFont="1" applyFill="1" applyBorder="1" applyAlignment="1"/>
    <xf numFmtId="0" fontId="5" fillId="6" borderId="3" xfId="0" applyFont="1" applyFill="1" applyBorder="1" applyAlignment="1"/>
    <xf numFmtId="0" fontId="5" fillId="6" borderId="4" xfId="0" applyFont="1" applyFill="1" applyBorder="1" applyAlignment="1"/>
    <xf numFmtId="49" fontId="5" fillId="6" borderId="2" xfId="0" applyNumberFormat="1" applyFont="1" applyFill="1" applyBorder="1" applyAlignment="1"/>
    <xf numFmtId="49" fontId="5" fillId="6" borderId="4" xfId="0" applyNumberFormat="1" applyFont="1" applyFill="1" applyBorder="1" applyAlignment="1"/>
    <xf numFmtId="0" fontId="5" fillId="5" borderId="2" xfId="0" applyFont="1" applyFill="1" applyBorder="1" applyAlignment="1"/>
    <xf numFmtId="0" fontId="5" fillId="5" borderId="3" xfId="0" applyFont="1" applyFill="1" applyBorder="1" applyAlignment="1"/>
    <xf numFmtId="0" fontId="5" fillId="5" borderId="4" xfId="0" applyFont="1" applyFill="1" applyBorder="1" applyAlignment="1"/>
    <xf numFmtId="0" fontId="5" fillId="3" borderId="2" xfId="0" applyFont="1" applyFill="1" applyBorder="1" applyAlignment="1">
      <alignment horizontal="right"/>
    </xf>
    <xf numFmtId="0" fontId="5" fillId="3" borderId="4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5" fillId="5" borderId="4" xfId="0" applyFont="1" applyFill="1" applyBorder="1" applyAlignment="1">
      <alignment horizontal="right"/>
    </xf>
    <xf numFmtId="0" fontId="5" fillId="12" borderId="2" xfId="0" applyFont="1" applyFill="1" applyBorder="1" applyAlignment="1"/>
    <xf numFmtId="0" fontId="5" fillId="12" borderId="3" xfId="0" applyFont="1" applyFill="1" applyBorder="1" applyAlignment="1"/>
    <xf numFmtId="0" fontId="5" fillId="12" borderId="4" xfId="0" applyFont="1" applyFill="1" applyBorder="1" applyAlignment="1"/>
    <xf numFmtId="0" fontId="5" fillId="12" borderId="2" xfId="0" applyFont="1" applyFill="1" applyBorder="1" applyAlignment="1">
      <alignment horizontal="right"/>
    </xf>
    <xf numFmtId="0" fontId="5" fillId="12" borderId="4" xfId="0" applyFont="1" applyFill="1" applyBorder="1" applyAlignment="1">
      <alignment horizontal="right"/>
    </xf>
    <xf numFmtId="0" fontId="5" fillId="9" borderId="2" xfId="0" applyFont="1" applyFill="1" applyBorder="1" applyAlignment="1"/>
    <xf numFmtId="0" fontId="5" fillId="9" borderId="3" xfId="0" applyFont="1" applyFill="1" applyBorder="1" applyAlignment="1"/>
    <xf numFmtId="0" fontId="5" fillId="9" borderId="4" xfId="0" applyFont="1" applyFill="1" applyBorder="1" applyAlignment="1"/>
    <xf numFmtId="0" fontId="5" fillId="10" borderId="2" xfId="0" applyFont="1" applyFill="1" applyBorder="1" applyAlignment="1"/>
    <xf numFmtId="0" fontId="5" fillId="10" borderId="3" xfId="0" applyFont="1" applyFill="1" applyBorder="1" applyAlignment="1"/>
    <xf numFmtId="0" fontId="5" fillId="6" borderId="2" xfId="0" applyFont="1" applyFill="1" applyBorder="1" applyAlignment="1">
      <alignment horizontal="right"/>
    </xf>
    <xf numFmtId="0" fontId="5" fillId="6" borderId="4" xfId="0" applyFont="1" applyFill="1" applyBorder="1" applyAlignment="1">
      <alignment horizontal="right"/>
    </xf>
    <xf numFmtId="4" fontId="5" fillId="12" borderId="1" xfId="0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 applyAlignment="1">
      <alignment horizontal="right" vertical="center"/>
    </xf>
    <xf numFmtId="4" fontId="5" fillId="8" borderId="1" xfId="0" applyNumberFormat="1" applyFont="1" applyFill="1" applyBorder="1"/>
    <xf numFmtId="4" fontId="5" fillId="9" borderId="1" xfId="0" applyNumberFormat="1" applyFont="1" applyFill="1" applyBorder="1" applyAlignment="1">
      <alignment horizontal="right" vertical="center"/>
    </xf>
    <xf numFmtId="4" fontId="5" fillId="5" borderId="1" xfId="0" applyNumberFormat="1" applyFont="1" applyFill="1" applyBorder="1"/>
    <xf numFmtId="4" fontId="4" fillId="0" borderId="3" xfId="0" applyNumberFormat="1" applyFont="1" applyBorder="1" applyAlignment="1">
      <alignment horizontal="right" vertical="center"/>
    </xf>
    <xf numFmtId="0" fontId="4" fillId="3" borderId="3" xfId="0" applyFont="1" applyFill="1" applyBorder="1"/>
    <xf numFmtId="4" fontId="4" fillId="3" borderId="3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left"/>
    </xf>
    <xf numFmtId="4" fontId="5" fillId="11" borderId="1" xfId="0" applyNumberFormat="1" applyFont="1" applyFill="1" applyBorder="1" applyAlignment="1">
      <alignment horizontal="right" vertical="center"/>
    </xf>
    <xf numFmtId="0" fontId="4" fillId="11" borderId="4" xfId="0" applyFont="1" applyFill="1" applyBorder="1" applyAlignment="1">
      <alignment horizontal="right"/>
    </xf>
    <xf numFmtId="0" fontId="4" fillId="5" borderId="3" xfId="0" applyFont="1" applyFill="1" applyBorder="1"/>
    <xf numFmtId="4" fontId="4" fillId="5" borderId="3" xfId="0" applyNumberFormat="1" applyFont="1" applyFill="1" applyBorder="1" applyAlignment="1">
      <alignment horizontal="right" vertical="center"/>
    </xf>
    <xf numFmtId="3" fontId="4" fillId="0" borderId="2" xfId="0" applyNumberFormat="1" applyFont="1" applyBorder="1"/>
    <xf numFmtId="0" fontId="5" fillId="7" borderId="2" xfId="0" applyFont="1" applyFill="1" applyBorder="1" applyAlignment="1"/>
    <xf numFmtId="0" fontId="5" fillId="7" borderId="3" xfId="0" applyFont="1" applyFill="1" applyBorder="1" applyAlignment="1"/>
    <xf numFmtId="0" fontId="5" fillId="7" borderId="4" xfId="0" applyFont="1" applyFill="1" applyBorder="1" applyAlignment="1"/>
    <xf numFmtId="4" fontId="5" fillId="7" borderId="1" xfId="0" applyNumberFormat="1" applyFont="1" applyFill="1" applyBorder="1" applyAlignment="1"/>
    <xf numFmtId="0" fontId="5" fillId="10" borderId="2" xfId="0" applyFont="1" applyFill="1" applyBorder="1" applyAlignment="1">
      <alignment horizontal="right"/>
    </xf>
    <xf numFmtId="0" fontId="5" fillId="10" borderId="4" xfId="0" applyFont="1" applyFill="1" applyBorder="1" applyAlignment="1">
      <alignment horizontal="right"/>
    </xf>
    <xf numFmtId="4" fontId="5" fillId="10" borderId="1" xfId="0" applyNumberFormat="1" applyFont="1" applyFill="1" applyBorder="1" applyAlignment="1">
      <alignment horizontal="right" vertical="center"/>
    </xf>
    <xf numFmtId="0" fontId="4" fillId="11" borderId="2" xfId="0" applyFont="1" applyFill="1" applyBorder="1" applyAlignment="1"/>
    <xf numFmtId="0" fontId="4" fillId="11" borderId="4" xfId="0" applyFont="1" applyFill="1" applyBorder="1" applyAlignment="1"/>
    <xf numFmtId="0" fontId="4" fillId="11" borderId="1" xfId="0" applyFont="1" applyFill="1" applyBorder="1" applyAlignment="1"/>
    <xf numFmtId="0" fontId="4" fillId="0" borderId="2" xfId="0" applyFont="1" applyFill="1" applyBorder="1"/>
    <xf numFmtId="0" fontId="5" fillId="3" borderId="4" xfId="0" applyFont="1" applyFill="1" applyBorder="1"/>
    <xf numFmtId="0" fontId="6" fillId="0" borderId="0" xfId="0" applyFont="1"/>
    <xf numFmtId="0" fontId="5" fillId="5" borderId="1" xfId="0" applyFont="1" applyFill="1" applyBorder="1" applyAlignment="1">
      <alignment horizontal="right"/>
    </xf>
    <xf numFmtId="0" fontId="4" fillId="5" borderId="4" xfId="0" applyFont="1" applyFill="1" applyBorder="1" applyAlignment="1"/>
    <xf numFmtId="0" fontId="5" fillId="13" borderId="2" xfId="0" applyFont="1" applyFill="1" applyBorder="1" applyAlignment="1"/>
    <xf numFmtId="0" fontId="5" fillId="13" borderId="3" xfId="0" applyFont="1" applyFill="1" applyBorder="1" applyAlignment="1"/>
    <xf numFmtId="0" fontId="5" fillId="13" borderId="4" xfId="0" applyFont="1" applyFill="1" applyBorder="1" applyAlignment="1"/>
    <xf numFmtId="0" fontId="5" fillId="13" borderId="1" xfId="0" applyFont="1" applyFill="1" applyBorder="1"/>
    <xf numFmtId="0" fontId="4" fillId="13" borderId="1" xfId="0" applyFont="1" applyFill="1" applyBorder="1"/>
    <xf numFmtId="4" fontId="5" fillId="13" borderId="1" xfId="0" applyNumberFormat="1" applyFont="1" applyFill="1" applyBorder="1" applyAlignment="1">
      <alignment horizontal="right" vertical="center"/>
    </xf>
    <xf numFmtId="4" fontId="5" fillId="13" borderId="1" xfId="0" applyNumberFormat="1" applyFont="1" applyFill="1" applyBorder="1"/>
    <xf numFmtId="4" fontId="5" fillId="7" borderId="1" xfId="0" applyNumberFormat="1" applyFont="1" applyFill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/>
    </xf>
    <xf numFmtId="4" fontId="4" fillId="0" borderId="3" xfId="0" applyNumberFormat="1" applyFont="1" applyFill="1" applyBorder="1" applyAlignment="1">
      <alignment horizontal="right" vertical="center"/>
    </xf>
    <xf numFmtId="0" fontId="5" fillId="14" borderId="2" xfId="0" applyFont="1" applyFill="1" applyBorder="1" applyAlignment="1"/>
    <xf numFmtId="0" fontId="4" fillId="0" borderId="3" xfId="0" applyFont="1" applyBorder="1"/>
    <xf numFmtId="4" fontId="5" fillId="0" borderId="3" xfId="0" applyNumberFormat="1" applyFont="1" applyBorder="1" applyAlignment="1">
      <alignment horizontal="right" vertical="center"/>
    </xf>
    <xf numFmtId="49" fontId="5" fillId="0" borderId="2" xfId="0" applyNumberFormat="1" applyFont="1" applyBorder="1" applyAlignment="1">
      <alignment horizontal="left"/>
    </xf>
    <xf numFmtId="4" fontId="4" fillId="3" borderId="1" xfId="0" applyNumberFormat="1" applyFont="1" applyFill="1" applyBorder="1" applyAlignment="1">
      <alignment horizontal="right" vertical="center"/>
    </xf>
    <xf numFmtId="0" fontId="4" fillId="13" borderId="4" xfId="0" applyFont="1" applyFill="1" applyBorder="1" applyAlignment="1">
      <alignment horizontal="right"/>
    </xf>
    <xf numFmtId="4" fontId="4" fillId="13" borderId="3" xfId="0" applyNumberFormat="1" applyFont="1" applyFill="1" applyBorder="1" applyAlignment="1">
      <alignment horizontal="right" vertical="center"/>
    </xf>
    <xf numFmtId="4" fontId="4" fillId="13" borderId="1" xfId="0" applyNumberFormat="1" applyFont="1" applyFill="1" applyBorder="1" applyAlignment="1">
      <alignment horizontal="right" vertical="center"/>
    </xf>
    <xf numFmtId="0" fontId="5" fillId="13" borderId="3" xfId="0" applyFont="1" applyFill="1" applyBorder="1" applyAlignment="1">
      <alignment horizontal="left"/>
    </xf>
    <xf numFmtId="4" fontId="5" fillId="0" borderId="1" xfId="0" applyNumberFormat="1" applyFont="1" applyBorder="1" applyAlignment="1">
      <alignment horizontal="right" vertical="center"/>
    </xf>
    <xf numFmtId="0" fontId="4" fillId="3" borderId="2" xfId="0" applyFont="1" applyFill="1" applyBorder="1"/>
    <xf numFmtId="49" fontId="5" fillId="13" borderId="3" xfId="0" applyNumberFormat="1" applyFont="1" applyFill="1" applyBorder="1" applyAlignment="1">
      <alignment horizontal="left"/>
    </xf>
    <xf numFmtId="0" fontId="5" fillId="13" borderId="4" xfId="0" applyFont="1" applyFill="1" applyBorder="1" applyAlignment="1">
      <alignment horizontal="left"/>
    </xf>
    <xf numFmtId="0" fontId="4" fillId="13" borderId="4" xfId="0" applyFont="1" applyFill="1" applyBorder="1"/>
    <xf numFmtId="0" fontId="5" fillId="13" borderId="2" xfId="0" applyFont="1" applyFill="1" applyBorder="1" applyAlignment="1">
      <alignment horizontal="right"/>
    </xf>
    <xf numFmtId="0" fontId="5" fillId="11" borderId="1" xfId="0" applyFont="1" applyFill="1" applyBorder="1" applyAlignment="1"/>
    <xf numFmtId="0" fontId="5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5" fillId="0" borderId="4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11" borderId="3" xfId="0" applyFont="1" applyFill="1" applyBorder="1" applyAlignment="1">
      <alignment horizontal="left"/>
    </xf>
    <xf numFmtId="49" fontId="5" fillId="5" borderId="12" xfId="0" applyNumberFormat="1" applyFont="1" applyFill="1" applyBorder="1" applyAlignment="1"/>
    <xf numFmtId="49" fontId="5" fillId="5" borderId="13" xfId="0" applyNumberFormat="1" applyFont="1" applyFill="1" applyBorder="1" applyAlignment="1"/>
    <xf numFmtId="4" fontId="5" fillId="5" borderId="11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left"/>
    </xf>
    <xf numFmtId="0" fontId="4" fillId="0" borderId="15" xfId="0" applyFont="1" applyFill="1" applyBorder="1"/>
    <xf numFmtId="4" fontId="4" fillId="0" borderId="15" xfId="0" applyNumberFormat="1" applyFont="1" applyFill="1" applyBorder="1" applyAlignment="1">
      <alignment horizontal="right" vertical="center"/>
    </xf>
    <xf numFmtId="0" fontId="0" fillId="11" borderId="1" xfId="0" applyFill="1" applyBorder="1"/>
    <xf numFmtId="49" fontId="4" fillId="11" borderId="1" xfId="0" applyNumberFormat="1" applyFont="1" applyFill="1" applyBorder="1" applyAlignment="1"/>
    <xf numFmtId="49" fontId="4" fillId="11" borderId="1" xfId="0" applyNumberFormat="1" applyFont="1" applyFill="1" applyBorder="1" applyAlignment="1">
      <alignment horizontal="right"/>
    </xf>
    <xf numFmtId="4" fontId="5" fillId="7" borderId="1" xfId="0" applyNumberFormat="1" applyFont="1" applyFill="1" applyBorder="1"/>
    <xf numFmtId="49" fontId="4" fillId="11" borderId="14" xfId="0" applyNumberFormat="1" applyFont="1" applyFill="1" applyBorder="1" applyAlignment="1"/>
    <xf numFmtId="49" fontId="4" fillId="11" borderId="15" xfId="0" applyNumberFormat="1" applyFont="1" applyFill="1" applyBorder="1" applyAlignment="1">
      <alignment horizontal="right"/>
    </xf>
    <xf numFmtId="4" fontId="5" fillId="11" borderId="15" xfId="0" applyNumberFormat="1" applyFont="1" applyFill="1" applyBorder="1" applyAlignment="1">
      <alignment horizontal="right" vertical="center"/>
    </xf>
    <xf numFmtId="0" fontId="0" fillId="11" borderId="0" xfId="0" applyFill="1" applyBorder="1"/>
    <xf numFmtId="4" fontId="5" fillId="0" borderId="2" xfId="0" applyNumberFormat="1" applyFont="1" applyFill="1" applyBorder="1" applyAlignment="1">
      <alignment horizontal="right" vertical="center"/>
    </xf>
    <xf numFmtId="4" fontId="5" fillId="13" borderId="2" xfId="0" applyNumberFormat="1" applyFont="1" applyFill="1" applyBorder="1" applyAlignment="1">
      <alignment horizontal="right" vertical="center"/>
    </xf>
    <xf numFmtId="4" fontId="4" fillId="11" borderId="15" xfId="0" applyNumberFormat="1" applyFont="1" applyFill="1" applyBorder="1" applyAlignment="1">
      <alignment horizontal="right" vertical="center"/>
    </xf>
    <xf numFmtId="0" fontId="4" fillId="0" borderId="4" xfId="0" applyFont="1" applyFill="1" applyBorder="1"/>
    <xf numFmtId="0" fontId="4" fillId="11" borderId="1" xfId="0" applyFont="1" applyFill="1" applyBorder="1" applyAlignment="1">
      <alignment horizontal="right"/>
    </xf>
    <xf numFmtId="0" fontId="4" fillId="12" borderId="2" xfId="0" applyFont="1" applyFill="1" applyBorder="1" applyAlignment="1">
      <alignment horizontal="right"/>
    </xf>
    <xf numFmtId="4" fontId="4" fillId="12" borderId="1" xfId="0" applyNumberFormat="1" applyFont="1" applyFill="1" applyBorder="1" applyAlignment="1">
      <alignment horizontal="right" vertical="center"/>
    </xf>
    <xf numFmtId="4" fontId="5" fillId="12" borderId="3" xfId="0" applyNumberFormat="1" applyFont="1" applyFill="1" applyBorder="1" applyAlignment="1">
      <alignment horizontal="right" vertical="center"/>
    </xf>
    <xf numFmtId="0" fontId="5" fillId="14" borderId="4" xfId="0" applyFont="1" applyFill="1" applyBorder="1" applyAlignment="1"/>
    <xf numFmtId="4" fontId="5" fillId="14" borderId="1" xfId="0" applyNumberFormat="1" applyFont="1" applyFill="1" applyBorder="1" applyAlignment="1">
      <alignment horizontal="right" vertical="center"/>
    </xf>
    <xf numFmtId="0" fontId="5" fillId="15" borderId="2" xfId="0" applyFont="1" applyFill="1" applyBorder="1" applyAlignment="1"/>
    <xf numFmtId="0" fontId="5" fillId="15" borderId="3" xfId="0" applyFont="1" applyFill="1" applyBorder="1" applyAlignment="1"/>
    <xf numFmtId="0" fontId="5" fillId="15" borderId="1" xfId="0" applyFont="1" applyFill="1" applyBorder="1"/>
    <xf numFmtId="0" fontId="4" fillId="15" borderId="1" xfId="0" applyFont="1" applyFill="1" applyBorder="1"/>
    <xf numFmtId="4" fontId="5" fillId="15" borderId="1" xfId="0" applyNumberFormat="1" applyFont="1" applyFill="1" applyBorder="1" applyAlignment="1">
      <alignment horizontal="right" vertical="center"/>
    </xf>
    <xf numFmtId="0" fontId="5" fillId="16" borderId="8" xfId="0" applyFont="1" applyFill="1" applyBorder="1" applyAlignment="1"/>
    <xf numFmtId="0" fontId="5" fillId="16" borderId="9" xfId="0" applyFont="1" applyFill="1" applyBorder="1" applyAlignment="1"/>
    <xf numFmtId="0" fontId="5" fillId="16" borderId="2" xfId="0" applyFont="1" applyFill="1" applyBorder="1" applyAlignment="1"/>
    <xf numFmtId="0" fontId="5" fillId="16" borderId="4" xfId="0" applyFont="1" applyFill="1" applyBorder="1" applyAlignment="1"/>
    <xf numFmtId="4" fontId="5" fillId="16" borderId="1" xfId="0" applyNumberFormat="1" applyFont="1" applyFill="1" applyBorder="1"/>
    <xf numFmtId="0" fontId="5" fillId="16" borderId="3" xfId="0" applyFont="1" applyFill="1" applyBorder="1" applyAlignment="1"/>
    <xf numFmtId="4" fontId="5" fillId="16" borderId="1" xfId="0" applyNumberFormat="1" applyFont="1" applyFill="1" applyBorder="1" applyAlignment="1">
      <alignment horizontal="right" vertical="center"/>
    </xf>
    <xf numFmtId="0" fontId="5" fillId="16" borderId="1" xfId="0" applyFont="1" applyFill="1" applyBorder="1"/>
    <xf numFmtId="0" fontId="4" fillId="16" borderId="1" xfId="0" applyFont="1" applyFill="1" applyBorder="1"/>
    <xf numFmtId="0" fontId="4" fillId="16" borderId="3" xfId="0" applyFont="1" applyFill="1" applyBorder="1"/>
    <xf numFmtId="4" fontId="4" fillId="16" borderId="3" xfId="0" applyNumberFormat="1" applyFont="1" applyFill="1" applyBorder="1" applyAlignment="1">
      <alignment horizontal="right" vertical="center"/>
    </xf>
    <xf numFmtId="2" fontId="4" fillId="16" borderId="3" xfId="0" applyNumberFormat="1" applyFont="1" applyFill="1" applyBorder="1"/>
    <xf numFmtId="0" fontId="5" fillId="16" borderId="2" xfId="0" applyFont="1" applyFill="1" applyBorder="1"/>
    <xf numFmtId="0" fontId="5" fillId="16" borderId="2" xfId="0" applyFont="1" applyFill="1" applyBorder="1" applyAlignment="1">
      <alignment horizontal="left"/>
    </xf>
    <xf numFmtId="0" fontId="5" fillId="16" borderId="3" xfId="0" applyFont="1" applyFill="1" applyBorder="1" applyAlignment="1">
      <alignment horizontal="left"/>
    </xf>
    <xf numFmtId="4" fontId="5" fillId="16" borderId="1" xfId="0" applyNumberFormat="1" applyFont="1" applyFill="1" applyBorder="1" applyAlignment="1"/>
    <xf numFmtId="0" fontId="9" fillId="0" borderId="7" xfId="0" applyFont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right"/>
    </xf>
    <xf numFmtId="4" fontId="4" fillId="0" borderId="3" xfId="0" applyNumberFormat="1" applyFont="1" applyBorder="1"/>
    <xf numFmtId="4" fontId="5" fillId="12" borderId="1" xfId="0" applyNumberFormat="1" applyFont="1" applyFill="1" applyBorder="1" applyAlignment="1"/>
    <xf numFmtId="0" fontId="4" fillId="8" borderId="3" xfId="0" applyFont="1" applyFill="1" applyBorder="1"/>
    <xf numFmtId="4" fontId="5" fillId="8" borderId="3" xfId="0" applyNumberFormat="1" applyFont="1" applyFill="1" applyBorder="1"/>
    <xf numFmtId="0" fontId="4" fillId="8" borderId="2" xfId="0" applyFont="1" applyFill="1" applyBorder="1"/>
    <xf numFmtId="0" fontId="5" fillId="7" borderId="1" xfId="0" applyFont="1" applyFill="1" applyBorder="1"/>
    <xf numFmtId="0" fontId="4" fillId="7" borderId="3" xfId="0" applyFont="1" applyFill="1" applyBorder="1"/>
    <xf numFmtId="0" fontId="4" fillId="11" borderId="1" xfId="0" applyFont="1" applyFill="1" applyBorder="1" applyAlignment="1">
      <alignment horizontal="left"/>
    </xf>
    <xf numFmtId="4" fontId="4" fillId="8" borderId="1" xfId="0" applyNumberFormat="1" applyFont="1" applyFill="1" applyBorder="1"/>
    <xf numFmtId="0" fontId="4" fillId="0" borderId="4" xfId="0" applyFont="1" applyBorder="1"/>
    <xf numFmtId="0" fontId="4" fillId="11" borderId="2" xfId="0" applyFont="1" applyFill="1" applyBorder="1"/>
    <xf numFmtId="4" fontId="4" fillId="7" borderId="3" xfId="0" applyNumberFormat="1" applyFont="1" applyFill="1" applyBorder="1"/>
    <xf numFmtId="2" fontId="5" fillId="11" borderId="1" xfId="0" applyNumberFormat="1" applyFont="1" applyFill="1" applyBorder="1" applyAlignment="1"/>
    <xf numFmtId="3" fontId="5" fillId="0" borderId="2" xfId="0" applyNumberFormat="1" applyFont="1" applyFill="1" applyBorder="1" applyAlignment="1">
      <alignment horizontal="left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right"/>
    </xf>
    <xf numFmtId="49" fontId="5" fillId="8" borderId="1" xfId="0" applyNumberFormat="1" applyFont="1" applyFill="1" applyBorder="1"/>
    <xf numFmtId="4" fontId="5" fillId="11" borderId="2" xfId="0" applyNumberFormat="1" applyFont="1" applyFill="1" applyBorder="1" applyAlignment="1">
      <alignment horizontal="right" vertical="center"/>
    </xf>
    <xf numFmtId="49" fontId="4" fillId="0" borderId="3" xfId="0" applyNumberFormat="1" applyFont="1" applyFill="1" applyBorder="1" applyAlignment="1">
      <alignment horizontal="left"/>
    </xf>
    <xf numFmtId="0" fontId="5" fillId="0" borderId="2" xfId="0" applyFont="1" applyFill="1" applyBorder="1" applyAlignment="1"/>
    <xf numFmtId="0" fontId="5" fillId="11" borderId="3" xfId="0" applyFont="1" applyFill="1" applyBorder="1" applyAlignment="1"/>
    <xf numFmtId="2" fontId="4" fillId="0" borderId="3" xfId="0" applyNumberFormat="1" applyFont="1" applyBorder="1"/>
    <xf numFmtId="0" fontId="11" fillId="17" borderId="3" xfId="0" applyFont="1" applyFill="1" applyBorder="1"/>
    <xf numFmtId="4" fontId="11" fillId="17" borderId="3" xfId="0" applyNumberFormat="1" applyFont="1" applyFill="1" applyBorder="1" applyAlignment="1">
      <alignment horizontal="right" vertical="center"/>
    </xf>
    <xf numFmtId="0" fontId="12" fillId="0" borderId="3" xfId="0" applyFont="1" applyBorder="1"/>
    <xf numFmtId="0" fontId="13" fillId="11" borderId="3" xfId="0" applyFont="1" applyFill="1" applyBorder="1" applyAlignment="1"/>
    <xf numFmtId="2" fontId="12" fillId="0" borderId="3" xfId="0" applyNumberFormat="1" applyFont="1" applyBorder="1"/>
    <xf numFmtId="2" fontId="4" fillId="11" borderId="1" xfId="0" applyNumberFormat="1" applyFont="1" applyFill="1" applyBorder="1" applyAlignment="1"/>
    <xf numFmtId="2" fontId="13" fillId="11" borderId="1" xfId="0" applyNumberFormat="1" applyFont="1" applyFill="1" applyBorder="1" applyAlignment="1"/>
    <xf numFmtId="0" fontId="13" fillId="11" borderId="1" xfId="0" applyFont="1" applyFill="1" applyBorder="1" applyAlignment="1"/>
    <xf numFmtId="0" fontId="4" fillId="17" borderId="1" xfId="0" applyFont="1" applyFill="1" applyBorder="1"/>
    <xf numFmtId="4" fontId="4" fillId="17" borderId="1" xfId="0" applyNumberFormat="1" applyFont="1" applyFill="1" applyBorder="1" applyAlignment="1">
      <alignment horizontal="right" vertical="center"/>
    </xf>
    <xf numFmtId="2" fontId="4" fillId="17" borderId="1" xfId="0" applyNumberFormat="1" applyFont="1" applyFill="1" applyBorder="1"/>
    <xf numFmtId="0" fontId="5" fillId="17" borderId="2" xfId="0" applyFont="1" applyFill="1" applyBorder="1"/>
    <xf numFmtId="0" fontId="5" fillId="17" borderId="1" xfId="0" applyFont="1" applyFill="1" applyBorder="1"/>
    <xf numFmtId="4" fontId="5" fillId="17" borderId="1" xfId="0" applyNumberFormat="1" applyFont="1" applyFill="1" applyBorder="1" applyAlignment="1">
      <alignment horizontal="right" vertical="center"/>
    </xf>
    <xf numFmtId="2" fontId="5" fillId="17" borderId="1" xfId="0" applyNumberFormat="1" applyFont="1" applyFill="1" applyBorder="1"/>
    <xf numFmtId="0" fontId="4" fillId="0" borderId="1" xfId="0" applyFont="1" applyBorder="1" applyAlignment="1">
      <alignment vertical="top" wrapText="1"/>
    </xf>
    <xf numFmtId="0" fontId="5" fillId="0" borderId="4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left" vertical="center"/>
    </xf>
    <xf numFmtId="0" fontId="5" fillId="3" borderId="1" xfId="0" applyFont="1" applyFill="1" applyBorder="1" applyAlignment="1"/>
    <xf numFmtId="3" fontId="5" fillId="3" borderId="1" xfId="0" applyNumberFormat="1" applyFont="1" applyFill="1" applyBorder="1" applyAlignment="1">
      <alignment horizontal="left"/>
    </xf>
    <xf numFmtId="0" fontId="4" fillId="0" borderId="16" xfId="0" applyFont="1" applyFill="1" applyBorder="1"/>
    <xf numFmtId="0" fontId="4" fillId="0" borderId="3" xfId="0" applyFont="1" applyFill="1" applyBorder="1"/>
    <xf numFmtId="4" fontId="5" fillId="11" borderId="1" xfId="0" applyNumberFormat="1" applyFont="1" applyFill="1" applyBorder="1"/>
    <xf numFmtId="0" fontId="14" fillId="0" borderId="0" xfId="0" applyFont="1"/>
    <xf numFmtId="0" fontId="5" fillId="16" borderId="2" xfId="0" applyFont="1" applyFill="1" applyBorder="1" applyAlignment="1">
      <alignment horizontal="left"/>
    </xf>
    <xf numFmtId="0" fontId="5" fillId="16" borderId="3" xfId="0" applyFont="1" applyFill="1" applyBorder="1" applyAlignment="1">
      <alignment horizontal="left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5" fillId="7" borderId="2" xfId="0" applyFont="1" applyFill="1" applyBorder="1" applyAlignment="1">
      <alignment horizontal="left"/>
    </xf>
    <xf numFmtId="0" fontId="5" fillId="7" borderId="3" xfId="0" applyFont="1" applyFill="1" applyBorder="1" applyAlignment="1">
      <alignment horizontal="left"/>
    </xf>
    <xf numFmtId="3" fontId="5" fillId="5" borderId="2" xfId="0" applyNumberFormat="1" applyFont="1" applyFill="1" applyBorder="1" applyAlignment="1">
      <alignment horizontal="left"/>
    </xf>
    <xf numFmtId="3" fontId="5" fillId="5" borderId="3" xfId="0" applyNumberFormat="1" applyFont="1" applyFill="1" applyBorder="1" applyAlignment="1">
      <alignment horizontal="left"/>
    </xf>
    <xf numFmtId="0" fontId="5" fillId="12" borderId="3" xfId="0" applyFont="1" applyFill="1" applyBorder="1" applyAlignment="1">
      <alignment horizontal="left"/>
    </xf>
    <xf numFmtId="0" fontId="5" fillId="12" borderId="4" xfId="0" applyFont="1" applyFill="1" applyBorder="1" applyAlignment="1">
      <alignment horizontal="left"/>
    </xf>
    <xf numFmtId="0" fontId="5" fillId="12" borderId="2" xfId="0" applyFont="1" applyFill="1" applyBorder="1" applyAlignment="1">
      <alignment horizontal="left"/>
    </xf>
    <xf numFmtId="0" fontId="5" fillId="13" borderId="3" xfId="0" applyFont="1" applyFill="1" applyBorder="1" applyAlignment="1">
      <alignment horizontal="left"/>
    </xf>
    <xf numFmtId="0" fontId="5" fillId="13" borderId="4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16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CC"/>
      <color rgb="FFF7FDA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C378"/>
  <sheetViews>
    <sheetView tabSelected="1" workbookViewId="0">
      <pane xSplit="2" ySplit="4" topLeftCell="C213" activePane="bottomRight" state="frozen"/>
      <selection pane="topRight" activeCell="C1" sqref="C1"/>
      <selection pane="bottomLeft" activeCell="A4" sqref="A4"/>
      <selection pane="bottomRight" sqref="A1:G378"/>
    </sheetView>
  </sheetViews>
  <sheetFormatPr defaultRowHeight="15" x14ac:dyDescent="0.25"/>
  <cols>
    <col min="1" max="1" width="51.5703125" customWidth="1"/>
    <col min="2" max="2" width="6.28515625" customWidth="1"/>
    <col min="3" max="3" width="14.140625" customWidth="1"/>
    <col min="4" max="4" width="14.5703125" customWidth="1"/>
    <col min="5" max="5" width="12.85546875" hidden="1" customWidth="1"/>
    <col min="6" max="6" width="13.42578125" customWidth="1"/>
    <col min="7" max="7" width="13.140625" customWidth="1"/>
  </cols>
  <sheetData>
    <row r="1" spans="1:7" ht="18.75" x14ac:dyDescent="0.25">
      <c r="A1" s="229" t="s">
        <v>61</v>
      </c>
      <c r="B1" s="230"/>
      <c r="C1" s="230"/>
      <c r="D1" s="230"/>
      <c r="E1" s="230"/>
      <c r="F1" s="230"/>
      <c r="G1" s="230"/>
    </row>
    <row r="2" spans="1:7" ht="19.5" thickBot="1" x14ac:dyDescent="0.35">
      <c r="A2" s="231" t="s">
        <v>235</v>
      </c>
      <c r="B2" s="231"/>
      <c r="C2" s="231"/>
      <c r="D2" s="231"/>
      <c r="E2" s="231"/>
      <c r="F2" s="231"/>
      <c r="G2" s="231"/>
    </row>
    <row r="3" spans="1:7" ht="24.75" customHeight="1" thickBot="1" x14ac:dyDescent="0.3">
      <c r="A3" s="5" t="s">
        <v>236</v>
      </c>
      <c r="B3" s="179" t="s">
        <v>2</v>
      </c>
      <c r="C3" s="6" t="s">
        <v>1</v>
      </c>
      <c r="D3" s="6" t="s">
        <v>3</v>
      </c>
      <c r="E3" s="6" t="s">
        <v>4</v>
      </c>
      <c r="F3" s="6" t="s">
        <v>5</v>
      </c>
      <c r="G3" s="6" t="s">
        <v>4</v>
      </c>
    </row>
    <row r="4" spans="1:7" x14ac:dyDescent="0.25">
      <c r="A4" s="163" t="s">
        <v>6</v>
      </c>
      <c r="B4" s="164"/>
      <c r="C4" s="164"/>
      <c r="D4" s="164"/>
      <c r="E4" s="164"/>
      <c r="F4" s="164"/>
      <c r="G4" s="164"/>
    </row>
    <row r="5" spans="1:7" x14ac:dyDescent="0.25">
      <c r="A5" s="165" t="s">
        <v>76</v>
      </c>
      <c r="B5" s="166"/>
      <c r="C5" s="167">
        <f>SUM(C6:C9)</f>
        <v>3000</v>
      </c>
      <c r="D5" s="167">
        <f>SUM(D6:D9)</f>
        <v>55581.11</v>
      </c>
      <c r="E5" s="167">
        <f>C5+D5</f>
        <v>58581.11</v>
      </c>
      <c r="F5" s="167">
        <f>SUM(F6:F9)</f>
        <v>61489.7</v>
      </c>
      <c r="G5" s="167">
        <f>E5+F5</f>
        <v>120070.81</v>
      </c>
    </row>
    <row r="6" spans="1:7" x14ac:dyDescent="0.25">
      <c r="A6" s="7" t="s">
        <v>7</v>
      </c>
      <c r="B6" s="7">
        <v>211</v>
      </c>
      <c r="C6" s="28">
        <v>3000</v>
      </c>
      <c r="D6" s="28">
        <f>744+1982.88+22000</f>
        <v>24726.880000000001</v>
      </c>
      <c r="E6" s="28">
        <f>C6+D6</f>
        <v>27726.880000000001</v>
      </c>
      <c r="F6" s="28">
        <f>20022.98+6280+22000</f>
        <v>48302.979999999996</v>
      </c>
      <c r="G6" s="28">
        <f>E6+F6</f>
        <v>76029.86</v>
      </c>
    </row>
    <row r="7" spans="1:7" x14ac:dyDescent="0.25">
      <c r="A7" s="7" t="s">
        <v>56</v>
      </c>
      <c r="B7" s="7">
        <v>266</v>
      </c>
      <c r="C7" s="28"/>
      <c r="D7" s="28">
        <f>571+3822.62</f>
        <v>4393.62</v>
      </c>
      <c r="E7" s="28">
        <f t="shared" ref="E7:E8" si="0">C7+D7</f>
        <v>4393.62</v>
      </c>
      <c r="F7" s="28"/>
      <c r="G7" s="28">
        <f t="shared" ref="G7:G8" si="1">E7+F7</f>
        <v>4393.62</v>
      </c>
    </row>
    <row r="8" spans="1:7" x14ac:dyDescent="0.25">
      <c r="A8" s="7" t="s">
        <v>79</v>
      </c>
      <c r="B8" s="7">
        <v>213</v>
      </c>
      <c r="C8" s="28"/>
      <c r="D8" s="28">
        <f>3237+21660.18</f>
        <v>24897.18</v>
      </c>
      <c r="E8" s="28">
        <f t="shared" si="0"/>
        <v>24897.18</v>
      </c>
      <c r="F8" s="28"/>
      <c r="G8" s="28">
        <f t="shared" si="1"/>
        <v>24897.18</v>
      </c>
    </row>
    <row r="9" spans="1:7" x14ac:dyDescent="0.25">
      <c r="A9" s="7" t="s">
        <v>9</v>
      </c>
      <c r="B9" s="7">
        <v>213</v>
      </c>
      <c r="C9" s="28"/>
      <c r="D9" s="28">
        <f>1259.91+292.07+11.45</f>
        <v>1563.43</v>
      </c>
      <c r="E9" s="28">
        <f>C9+D9</f>
        <v>1563.43</v>
      </c>
      <c r="F9" s="28">
        <f>10626.66+2463.45+96.61</f>
        <v>13186.720000000001</v>
      </c>
      <c r="G9" s="28">
        <f>E9+F9</f>
        <v>14750.150000000001</v>
      </c>
    </row>
    <row r="10" spans="1:7" x14ac:dyDescent="0.25">
      <c r="A10" s="165" t="s">
        <v>6</v>
      </c>
      <c r="B10" s="168"/>
      <c r="C10" s="168"/>
      <c r="D10" s="168"/>
      <c r="E10" s="168"/>
      <c r="F10" s="168"/>
      <c r="G10" s="168"/>
    </row>
    <row r="11" spans="1:7" x14ac:dyDescent="0.25">
      <c r="A11" s="165" t="s">
        <v>10</v>
      </c>
      <c r="B11" s="166"/>
      <c r="C11" s="169">
        <f>C14</f>
        <v>0</v>
      </c>
      <c r="D11" s="169">
        <f>D14</f>
        <v>0</v>
      </c>
      <c r="E11" s="169">
        <f>C11+D11</f>
        <v>0</v>
      </c>
      <c r="F11" s="169">
        <f>F12+F13+F14</f>
        <v>400</v>
      </c>
      <c r="G11" s="169">
        <f>F11+E11</f>
        <v>400</v>
      </c>
    </row>
    <row r="12" spans="1:7" x14ac:dyDescent="0.25">
      <c r="A12" s="195" t="s">
        <v>8</v>
      </c>
      <c r="B12" s="25">
        <v>212</v>
      </c>
      <c r="C12" s="36"/>
      <c r="D12" s="36"/>
      <c r="E12" s="36"/>
      <c r="F12" s="32">
        <v>400</v>
      </c>
      <c r="G12" s="169">
        <f>F12+E12</f>
        <v>400</v>
      </c>
    </row>
    <row r="13" spans="1:7" ht="2.25" customHeight="1" x14ac:dyDescent="0.25">
      <c r="A13" s="195" t="s">
        <v>101</v>
      </c>
      <c r="B13" s="25">
        <v>212</v>
      </c>
      <c r="C13" s="36"/>
      <c r="D13" s="36"/>
      <c r="E13" s="36"/>
      <c r="F13" s="36"/>
      <c r="G13" s="36"/>
    </row>
    <row r="14" spans="1:7" hidden="1" x14ac:dyDescent="0.25">
      <c r="A14" s="7" t="s">
        <v>132</v>
      </c>
      <c r="B14" s="7">
        <v>212</v>
      </c>
      <c r="C14" s="29"/>
      <c r="D14" s="29"/>
      <c r="E14" s="29">
        <f>C14+D14</f>
        <v>0</v>
      </c>
      <c r="F14" s="29"/>
      <c r="G14" s="29">
        <f>E14+F14</f>
        <v>0</v>
      </c>
    </row>
    <row r="15" spans="1:7" hidden="1" x14ac:dyDescent="0.25">
      <c r="A15" s="165" t="s">
        <v>6</v>
      </c>
      <c r="B15" s="165"/>
      <c r="C15" s="165"/>
      <c r="D15" s="165"/>
      <c r="E15" s="165"/>
      <c r="F15" s="165"/>
      <c r="G15" s="165"/>
    </row>
    <row r="16" spans="1:7" hidden="1" x14ac:dyDescent="0.25">
      <c r="A16" s="165" t="s">
        <v>183</v>
      </c>
      <c r="B16" s="165"/>
      <c r="C16" s="178">
        <f>C17+C18</f>
        <v>0</v>
      </c>
      <c r="D16" s="178">
        <f t="shared" ref="D16:G16" si="2">D17+D18</f>
        <v>0</v>
      </c>
      <c r="E16" s="178">
        <f t="shared" si="2"/>
        <v>0</v>
      </c>
      <c r="F16" s="178">
        <f t="shared" si="2"/>
        <v>0</v>
      </c>
      <c r="G16" s="178">
        <f t="shared" si="2"/>
        <v>0</v>
      </c>
    </row>
    <row r="17" spans="1:7" hidden="1" x14ac:dyDescent="0.25">
      <c r="A17" s="195" t="s">
        <v>7</v>
      </c>
      <c r="B17" s="7">
        <v>211</v>
      </c>
      <c r="C17" s="78"/>
      <c r="D17" s="29"/>
      <c r="E17" s="29">
        <f>C17+D17</f>
        <v>0</v>
      </c>
      <c r="F17" s="29"/>
      <c r="G17" s="29">
        <f>E17+F17</f>
        <v>0</v>
      </c>
    </row>
    <row r="18" spans="1:7" hidden="1" x14ac:dyDescent="0.25">
      <c r="A18" s="195" t="s">
        <v>9</v>
      </c>
      <c r="B18" s="7">
        <v>213</v>
      </c>
      <c r="C18" s="78"/>
      <c r="D18" s="29"/>
      <c r="E18" s="29">
        <f>C18+D18</f>
        <v>0</v>
      </c>
      <c r="F18" s="29"/>
      <c r="G18" s="29">
        <f>E18+F18</f>
        <v>0</v>
      </c>
    </row>
    <row r="19" spans="1:7" hidden="1" x14ac:dyDescent="0.25">
      <c r="A19" s="165" t="s">
        <v>0</v>
      </c>
      <c r="B19" s="203"/>
      <c r="C19" s="204"/>
      <c r="D19" s="204"/>
      <c r="E19" s="204"/>
      <c r="F19" s="204"/>
      <c r="G19" s="204"/>
    </row>
    <row r="20" spans="1:7" hidden="1" x14ac:dyDescent="0.25">
      <c r="A20" s="170" t="s">
        <v>137</v>
      </c>
      <c r="B20" s="203"/>
      <c r="C20" s="204"/>
      <c r="D20" s="204"/>
      <c r="E20" s="204"/>
      <c r="F20" s="204"/>
      <c r="G20" s="204"/>
    </row>
    <row r="21" spans="1:7" hidden="1" x14ac:dyDescent="0.25">
      <c r="A21" s="195" t="s">
        <v>7</v>
      </c>
      <c r="B21" s="7">
        <v>211</v>
      </c>
      <c r="C21" s="78"/>
      <c r="D21" s="78"/>
      <c r="E21" s="78"/>
      <c r="F21" s="78"/>
      <c r="G21" s="78"/>
    </row>
    <row r="22" spans="1:7" hidden="1" x14ac:dyDescent="0.25">
      <c r="A22" s="195" t="s">
        <v>9</v>
      </c>
      <c r="B22" s="7">
        <v>213</v>
      </c>
      <c r="C22" s="78"/>
      <c r="D22" s="78"/>
      <c r="E22" s="78"/>
      <c r="F22" s="78"/>
      <c r="G22" s="78"/>
    </row>
    <row r="23" spans="1:7" x14ac:dyDescent="0.25">
      <c r="A23" s="165" t="s">
        <v>0</v>
      </c>
      <c r="B23" s="168"/>
      <c r="C23" s="168"/>
      <c r="D23" s="168"/>
      <c r="E23" s="168"/>
      <c r="F23" s="168"/>
      <c r="G23" s="168"/>
    </row>
    <row r="24" spans="1:7" x14ac:dyDescent="0.25">
      <c r="A24" s="170" t="s">
        <v>77</v>
      </c>
      <c r="B24" s="171"/>
      <c r="C24" s="169">
        <f t="shared" ref="C24:G24" si="3">SUM(C25:C34)</f>
        <v>71617.86</v>
      </c>
      <c r="D24" s="169">
        <f t="shared" si="3"/>
        <v>207095.99</v>
      </c>
      <c r="E24" s="169">
        <f t="shared" si="3"/>
        <v>278713.84999999998</v>
      </c>
      <c r="F24" s="169">
        <f t="shared" si="3"/>
        <v>222856.89</v>
      </c>
      <c r="G24" s="169">
        <f t="shared" si="3"/>
        <v>501570.74000000005</v>
      </c>
    </row>
    <row r="25" spans="1:7" x14ac:dyDescent="0.25">
      <c r="A25" s="7" t="s">
        <v>7</v>
      </c>
      <c r="B25" s="7">
        <v>211</v>
      </c>
      <c r="C25" s="29">
        <v>67600</v>
      </c>
      <c r="D25" s="29">
        <f>19140+69096.76+10048.56+1292+68300</f>
        <v>167877.32</v>
      </c>
      <c r="E25" s="8">
        <f>D25+C25</f>
        <v>235477.32</v>
      </c>
      <c r="F25" s="29">
        <f>19570.1+3213.95+1615+12207.4+1785.75+481+267+56660.01+17597+65600-21353.33+1783.23</f>
        <v>159427.11000000002</v>
      </c>
      <c r="G25" s="29">
        <f>F25+E25</f>
        <v>394904.43000000005</v>
      </c>
    </row>
    <row r="26" spans="1:7" x14ac:dyDescent="0.25">
      <c r="A26" s="7" t="s">
        <v>56</v>
      </c>
      <c r="B26" s="7">
        <v>266</v>
      </c>
      <c r="C26" s="29"/>
      <c r="D26" s="29"/>
      <c r="E26" s="8">
        <f t="shared" ref="E26:E34" si="4">D26+C26</f>
        <v>0</v>
      </c>
      <c r="F26" s="29">
        <f>4995.55</f>
        <v>4995.55</v>
      </c>
      <c r="G26" s="29">
        <f t="shared" ref="G26:G34" si="5">F26+E26</f>
        <v>4995.55</v>
      </c>
    </row>
    <row r="27" spans="1:7" x14ac:dyDescent="0.25">
      <c r="A27" s="13" t="s">
        <v>156</v>
      </c>
      <c r="B27" s="7">
        <v>266</v>
      </c>
      <c r="C27" s="29"/>
      <c r="D27" s="29"/>
      <c r="E27" s="8">
        <f t="shared" si="4"/>
        <v>0</v>
      </c>
      <c r="F27" s="29">
        <v>668</v>
      </c>
      <c r="G27" s="29">
        <f t="shared" si="5"/>
        <v>668</v>
      </c>
    </row>
    <row r="28" spans="1:7" ht="0.75" customHeight="1" x14ac:dyDescent="0.25">
      <c r="A28" s="13" t="s">
        <v>134</v>
      </c>
      <c r="B28" s="7">
        <v>211</v>
      </c>
      <c r="C28" s="29"/>
      <c r="D28" s="29"/>
      <c r="E28" s="8">
        <f>C28+D28</f>
        <v>0</v>
      </c>
      <c r="F28" s="29"/>
      <c r="G28" s="29">
        <f>E28+F28</f>
        <v>0</v>
      </c>
    </row>
    <row r="29" spans="1:7" hidden="1" x14ac:dyDescent="0.25">
      <c r="A29" s="13" t="s">
        <v>204</v>
      </c>
      <c r="B29" s="7">
        <v>211</v>
      </c>
      <c r="C29" s="29"/>
      <c r="D29" s="29"/>
      <c r="E29" s="8"/>
      <c r="F29" s="29"/>
      <c r="G29" s="29"/>
    </row>
    <row r="30" spans="1:7" x14ac:dyDescent="0.25">
      <c r="A30" s="7" t="s">
        <v>79</v>
      </c>
      <c r="B30" s="7">
        <v>213</v>
      </c>
      <c r="C30" s="29"/>
      <c r="D30" s="29"/>
      <c r="E30" s="8">
        <f t="shared" si="4"/>
        <v>0</v>
      </c>
      <c r="F30" s="29">
        <f>1113+8326.25</f>
        <v>9439.25</v>
      </c>
      <c r="G30" s="29">
        <f t="shared" si="5"/>
        <v>9439.25</v>
      </c>
    </row>
    <row r="31" spans="1:7" ht="14.25" customHeight="1" x14ac:dyDescent="0.25">
      <c r="A31" s="7" t="s">
        <v>93</v>
      </c>
      <c r="B31" s="7">
        <v>213</v>
      </c>
      <c r="C31" s="29">
        <v>4017.86</v>
      </c>
      <c r="D31" s="29"/>
      <c r="E31" s="8">
        <f t="shared" si="4"/>
        <v>4017.86</v>
      </c>
      <c r="F31" s="29"/>
      <c r="G31" s="29">
        <f t="shared" si="5"/>
        <v>4017.86</v>
      </c>
    </row>
    <row r="32" spans="1:7" hidden="1" x14ac:dyDescent="0.25">
      <c r="A32" s="7" t="s">
        <v>124</v>
      </c>
      <c r="B32" s="7">
        <v>213</v>
      </c>
      <c r="C32" s="29"/>
      <c r="D32" s="29"/>
      <c r="E32" s="8"/>
      <c r="F32" s="29"/>
      <c r="G32" s="29">
        <f t="shared" si="5"/>
        <v>0</v>
      </c>
    </row>
    <row r="33" spans="1:7" hidden="1" x14ac:dyDescent="0.25">
      <c r="A33" s="7" t="s">
        <v>123</v>
      </c>
      <c r="B33" s="7">
        <v>213</v>
      </c>
      <c r="C33" s="29"/>
      <c r="D33" s="29"/>
      <c r="E33" s="8"/>
      <c r="F33" s="29"/>
      <c r="G33" s="29">
        <f t="shared" si="5"/>
        <v>0</v>
      </c>
    </row>
    <row r="34" spans="1:7" x14ac:dyDescent="0.25">
      <c r="A34" s="7" t="s">
        <v>9</v>
      </c>
      <c r="B34" s="7">
        <v>213</v>
      </c>
      <c r="C34" s="29"/>
      <c r="D34" s="29">
        <f>34284.09+7947.68+311.68-3324.78</f>
        <v>39218.67</v>
      </c>
      <c r="E34" s="8">
        <f t="shared" si="4"/>
        <v>39218.67</v>
      </c>
      <c r="F34" s="29">
        <f>5062.22+4.9+1244.68+1.14+33857.47+7848.77+307.8</f>
        <v>48326.98000000001</v>
      </c>
      <c r="G34" s="29">
        <f t="shared" si="5"/>
        <v>87545.650000000009</v>
      </c>
    </row>
    <row r="35" spans="1:7" x14ac:dyDescent="0.25">
      <c r="A35" s="214" t="s">
        <v>0</v>
      </c>
      <c r="B35" s="211"/>
      <c r="C35" s="212"/>
      <c r="D35" s="212"/>
      <c r="E35" s="213"/>
      <c r="F35" s="212"/>
      <c r="G35" s="212"/>
    </row>
    <row r="36" spans="1:7" s="99" customFormat="1" x14ac:dyDescent="0.25">
      <c r="A36" s="214" t="s">
        <v>153</v>
      </c>
      <c r="B36" s="215"/>
      <c r="C36" s="216">
        <f ca="1">D36</f>
        <v>0</v>
      </c>
      <c r="D36" s="216">
        <f ca="1">C36</f>
        <v>0</v>
      </c>
      <c r="E36" s="217">
        <f ca="1">D36</f>
        <v>0</v>
      </c>
      <c r="F36" s="216">
        <f>F38+F37</f>
        <v>5198.3999999999996</v>
      </c>
      <c r="G36" s="216">
        <f>F36</f>
        <v>5198.3999999999996</v>
      </c>
    </row>
    <row r="37" spans="1:7" x14ac:dyDescent="0.25">
      <c r="A37" s="13" t="s">
        <v>154</v>
      </c>
      <c r="B37" s="7">
        <v>212</v>
      </c>
      <c r="C37" s="29"/>
      <c r="D37" s="29"/>
      <c r="E37" s="8"/>
      <c r="F37" s="29">
        <v>800</v>
      </c>
      <c r="G37" s="29">
        <f>E37+F37</f>
        <v>800</v>
      </c>
    </row>
    <row r="38" spans="1:7" x14ac:dyDescent="0.25">
      <c r="A38" s="13" t="s">
        <v>221</v>
      </c>
      <c r="B38" s="7">
        <v>226</v>
      </c>
      <c r="C38" s="29"/>
      <c r="D38" s="29"/>
      <c r="E38" s="8"/>
      <c r="F38" s="29">
        <f>1800+2598.4</f>
        <v>4398.3999999999996</v>
      </c>
      <c r="G38" s="29">
        <f>E38+F38</f>
        <v>4398.3999999999996</v>
      </c>
    </row>
    <row r="39" spans="1:7" ht="1.5" customHeight="1" x14ac:dyDescent="0.25">
      <c r="A39" s="227" t="s">
        <v>184</v>
      </c>
      <c r="B39" s="228"/>
      <c r="C39" s="167">
        <f>C40+C41</f>
        <v>0</v>
      </c>
      <c r="D39" s="167">
        <f t="shared" ref="D39:G39" si="6">D40+D41</f>
        <v>0</v>
      </c>
      <c r="E39" s="167">
        <f t="shared" si="6"/>
        <v>0</v>
      </c>
      <c r="F39" s="167">
        <f t="shared" si="6"/>
        <v>0</v>
      </c>
      <c r="G39" s="167">
        <f t="shared" si="6"/>
        <v>0</v>
      </c>
    </row>
    <row r="40" spans="1:7" hidden="1" x14ac:dyDescent="0.25">
      <c r="A40" s="13" t="s">
        <v>7</v>
      </c>
      <c r="B40" s="7">
        <v>211</v>
      </c>
      <c r="C40" s="29"/>
      <c r="D40" s="29"/>
      <c r="E40" s="29">
        <f>D40+C40</f>
        <v>0</v>
      </c>
      <c r="F40" s="29"/>
      <c r="G40" s="29">
        <f>F40+E40</f>
        <v>0</v>
      </c>
    </row>
    <row r="41" spans="1:7" hidden="1" x14ac:dyDescent="0.25">
      <c r="A41" s="13" t="s">
        <v>9</v>
      </c>
      <c r="B41" s="7">
        <v>213</v>
      </c>
      <c r="C41" s="29"/>
      <c r="D41" s="29"/>
      <c r="E41" s="29">
        <f>D41+C41</f>
        <v>0</v>
      </c>
      <c r="F41" s="29"/>
      <c r="G41" s="29">
        <f>F41+E41</f>
        <v>0</v>
      </c>
    </row>
    <row r="42" spans="1:7" x14ac:dyDescent="0.25">
      <c r="A42" s="165" t="s">
        <v>0</v>
      </c>
      <c r="B42" s="172"/>
      <c r="C42" s="173"/>
      <c r="D42" s="173"/>
      <c r="E42" s="174"/>
      <c r="F42" s="173"/>
      <c r="G42" s="173"/>
    </row>
    <row r="43" spans="1:7" x14ac:dyDescent="0.25">
      <c r="A43" s="175" t="s">
        <v>78</v>
      </c>
      <c r="B43" s="171"/>
      <c r="C43" s="169">
        <f>SUM(C44:C51)</f>
        <v>21600</v>
      </c>
      <c r="D43" s="169">
        <f t="shared" ref="D43:G43" si="7">SUM(D44:D51)</f>
        <v>54369.77</v>
      </c>
      <c r="E43" s="169">
        <f t="shared" si="7"/>
        <v>75969.77</v>
      </c>
      <c r="F43" s="169">
        <f t="shared" si="7"/>
        <v>52410.06</v>
      </c>
      <c r="G43" s="169">
        <f t="shared" si="7"/>
        <v>128379.82999999999</v>
      </c>
    </row>
    <row r="44" spans="1:7" x14ac:dyDescent="0.25">
      <c r="A44" s="13" t="s">
        <v>7</v>
      </c>
      <c r="B44" s="7">
        <v>211</v>
      </c>
      <c r="C44" s="29">
        <v>21600</v>
      </c>
      <c r="D44" s="29">
        <f>3979+10590.2+25400</f>
        <v>39969.199999999997</v>
      </c>
      <c r="E44" s="8">
        <f>D44+C44</f>
        <v>61569.2</v>
      </c>
      <c r="F44" s="29">
        <f>10165.57+3956+24400</f>
        <v>38521.57</v>
      </c>
      <c r="G44" s="110">
        <f>F44+E44</f>
        <v>100090.76999999999</v>
      </c>
    </row>
    <row r="45" spans="1:7" x14ac:dyDescent="0.25">
      <c r="A45" s="13" t="s">
        <v>94</v>
      </c>
      <c r="B45" s="7">
        <v>211</v>
      </c>
      <c r="C45" s="29"/>
      <c r="D45" s="29">
        <v>1453.45</v>
      </c>
      <c r="E45" s="8">
        <f t="shared" ref="E45:E51" si="8">D45+C45</f>
        <v>1453.45</v>
      </c>
      <c r="F45" s="29">
        <v>1453.45</v>
      </c>
      <c r="G45" s="110">
        <f t="shared" ref="G45:G51" si="9">F45+E45</f>
        <v>2906.9</v>
      </c>
    </row>
    <row r="46" spans="1:7" hidden="1" x14ac:dyDescent="0.25">
      <c r="A46" s="13"/>
      <c r="B46" s="7">
        <v>211</v>
      </c>
      <c r="C46" s="29"/>
      <c r="D46" s="29"/>
      <c r="E46" s="8">
        <f t="shared" si="8"/>
        <v>0</v>
      </c>
      <c r="F46" s="29"/>
      <c r="G46" s="110">
        <f t="shared" si="9"/>
        <v>0</v>
      </c>
    </row>
    <row r="47" spans="1:7" x14ac:dyDescent="0.25">
      <c r="A47" s="7" t="s">
        <v>56</v>
      </c>
      <c r="B47" s="7">
        <v>266</v>
      </c>
      <c r="C47" s="29"/>
      <c r="D47" s="29">
        <v>535.23</v>
      </c>
      <c r="E47" s="8">
        <f t="shared" si="8"/>
        <v>535.23</v>
      </c>
      <c r="F47" s="29">
        <v>535.23</v>
      </c>
      <c r="G47" s="110">
        <f t="shared" si="9"/>
        <v>1070.46</v>
      </c>
    </row>
    <row r="48" spans="1:7" ht="0.75" customHeight="1" x14ac:dyDescent="0.25">
      <c r="A48" s="7"/>
      <c r="B48" s="7">
        <v>211</v>
      </c>
      <c r="C48" s="29"/>
      <c r="D48" s="29"/>
      <c r="E48" s="8">
        <f t="shared" si="8"/>
        <v>0</v>
      </c>
      <c r="F48" s="29"/>
      <c r="G48" s="110">
        <f t="shared" si="9"/>
        <v>0</v>
      </c>
    </row>
    <row r="49" spans="1:7" hidden="1" x14ac:dyDescent="0.25">
      <c r="A49" s="7" t="s">
        <v>113</v>
      </c>
      <c r="B49" s="7">
        <v>213</v>
      </c>
      <c r="C49" s="29"/>
      <c r="D49" s="29"/>
      <c r="E49" s="8">
        <f t="shared" si="8"/>
        <v>0</v>
      </c>
      <c r="F49" s="29"/>
      <c r="G49" s="110">
        <f t="shared" si="9"/>
        <v>0</v>
      </c>
    </row>
    <row r="50" spans="1:7" x14ac:dyDescent="0.25">
      <c r="A50" s="7" t="s">
        <v>79</v>
      </c>
      <c r="B50" s="7">
        <v>213</v>
      </c>
      <c r="C50" s="29"/>
      <c r="D50" s="29">
        <v>2140.92</v>
      </c>
      <c r="E50" s="8">
        <f t="shared" si="8"/>
        <v>2140.92</v>
      </c>
      <c r="F50" s="29">
        <v>713.64</v>
      </c>
      <c r="G50" s="110">
        <f t="shared" si="9"/>
        <v>2854.56</v>
      </c>
    </row>
    <row r="51" spans="1:7" ht="14.25" customHeight="1" x14ac:dyDescent="0.25">
      <c r="A51" s="13" t="s">
        <v>9</v>
      </c>
      <c r="B51" s="7">
        <v>213</v>
      </c>
      <c r="C51" s="29"/>
      <c r="D51" s="29">
        <f>8276.98+1918.76+75.23</f>
        <v>10270.969999999999</v>
      </c>
      <c r="E51" s="8">
        <f t="shared" si="8"/>
        <v>10270.969999999999</v>
      </c>
      <c r="F51" s="29">
        <f>9014.5+2089.74+81.93</f>
        <v>11186.17</v>
      </c>
      <c r="G51" s="110">
        <f t="shared" si="9"/>
        <v>21457.14</v>
      </c>
    </row>
    <row r="52" spans="1:7" hidden="1" x14ac:dyDescent="0.25">
      <c r="A52" s="243" t="s">
        <v>0</v>
      </c>
      <c r="B52" s="243"/>
      <c r="C52" s="243"/>
      <c r="D52" s="243"/>
      <c r="E52" s="243"/>
      <c r="F52" s="243"/>
      <c r="G52" s="243"/>
    </row>
    <row r="53" spans="1:7" hidden="1" x14ac:dyDescent="0.25">
      <c r="A53" s="227" t="s">
        <v>186</v>
      </c>
      <c r="B53" s="228"/>
      <c r="C53" s="167">
        <f>C54+C56</f>
        <v>0</v>
      </c>
      <c r="D53" s="167">
        <f t="shared" ref="D53:G53" si="10">D54+D56</f>
        <v>0</v>
      </c>
      <c r="E53" s="167">
        <f t="shared" si="10"/>
        <v>0</v>
      </c>
      <c r="F53" s="167">
        <f t="shared" si="10"/>
        <v>0</v>
      </c>
      <c r="G53" s="167">
        <f t="shared" si="10"/>
        <v>0</v>
      </c>
    </row>
    <row r="54" spans="1:7" hidden="1" x14ac:dyDescent="0.25">
      <c r="A54" s="97" t="s">
        <v>7</v>
      </c>
      <c r="B54" s="7">
        <v>211</v>
      </c>
      <c r="C54" s="29"/>
      <c r="D54" s="29"/>
      <c r="E54" s="29">
        <f>D54+C54</f>
        <v>0</v>
      </c>
      <c r="F54" s="29"/>
      <c r="G54" s="29">
        <f>F54+E54</f>
        <v>0</v>
      </c>
    </row>
    <row r="55" spans="1:7" hidden="1" x14ac:dyDescent="0.25">
      <c r="A55" s="97" t="s">
        <v>94</v>
      </c>
      <c r="B55" s="7">
        <v>211</v>
      </c>
      <c r="C55" s="29"/>
      <c r="D55" s="29"/>
      <c r="E55" s="29"/>
      <c r="F55" s="29"/>
      <c r="G55" s="29"/>
    </row>
    <row r="56" spans="1:7" hidden="1" x14ac:dyDescent="0.25">
      <c r="A56" s="97" t="s">
        <v>9</v>
      </c>
      <c r="B56" s="7">
        <v>213</v>
      </c>
      <c r="C56" s="29"/>
      <c r="D56" s="29"/>
      <c r="E56" s="29">
        <f>D56+C56</f>
        <v>0</v>
      </c>
      <c r="F56" s="29"/>
      <c r="G56" s="29">
        <f>F56+E56</f>
        <v>0</v>
      </c>
    </row>
    <row r="57" spans="1:7" x14ac:dyDescent="0.25">
      <c r="A57" s="165" t="s">
        <v>0</v>
      </c>
      <c r="B57" s="168"/>
      <c r="C57" s="168"/>
      <c r="D57" s="168"/>
      <c r="E57" s="168"/>
      <c r="F57" s="168"/>
      <c r="G57" s="168"/>
    </row>
    <row r="58" spans="1:7" x14ac:dyDescent="0.25">
      <c r="A58" s="176" t="s">
        <v>222</v>
      </c>
      <c r="B58" s="177"/>
      <c r="C58" s="178">
        <f t="shared" ref="C58:G58" si="11">SUM(C59:C61)</f>
        <v>0</v>
      </c>
      <c r="D58" s="178">
        <f t="shared" si="11"/>
        <v>0</v>
      </c>
      <c r="E58" s="178">
        <f t="shared" si="11"/>
        <v>0</v>
      </c>
      <c r="F58" s="178">
        <f t="shared" si="11"/>
        <v>13750.4</v>
      </c>
      <c r="G58" s="178">
        <f t="shared" si="11"/>
        <v>13750.4</v>
      </c>
    </row>
    <row r="59" spans="1:7" x14ac:dyDescent="0.25">
      <c r="A59" s="13" t="s">
        <v>7</v>
      </c>
      <c r="B59" s="13">
        <v>211</v>
      </c>
      <c r="C59" s="128"/>
      <c r="D59" s="208"/>
      <c r="E59" s="8">
        <f>C59+D59</f>
        <v>0</v>
      </c>
      <c r="F59" s="96">
        <f>6125.32+819+3000</f>
        <v>9944.32</v>
      </c>
      <c r="G59" s="110">
        <f>E59+F59</f>
        <v>9944.32</v>
      </c>
    </row>
    <row r="60" spans="1:7" x14ac:dyDescent="0.25">
      <c r="A60" s="13" t="s">
        <v>94</v>
      </c>
      <c r="B60" s="13">
        <v>211</v>
      </c>
      <c r="C60" s="128"/>
      <c r="D60" s="128"/>
      <c r="E60" s="8"/>
      <c r="F60" s="96">
        <v>1312.52</v>
      </c>
      <c r="G60" s="110">
        <f>E60+F60</f>
        <v>1312.52</v>
      </c>
    </row>
    <row r="61" spans="1:7" x14ac:dyDescent="0.25">
      <c r="A61" s="13" t="s">
        <v>9</v>
      </c>
      <c r="B61" s="13">
        <v>213</v>
      </c>
      <c r="C61" s="128"/>
      <c r="D61" s="193"/>
      <c r="E61" s="8">
        <f>C61+D61</f>
        <v>0</v>
      </c>
      <c r="F61" s="96">
        <f>1816.5+421.1+239.45+16.51</f>
        <v>2493.56</v>
      </c>
      <c r="G61" s="110">
        <f>E61+F61</f>
        <v>2493.56</v>
      </c>
    </row>
    <row r="62" spans="1:7" ht="0.75" customHeight="1" x14ac:dyDescent="0.25">
      <c r="A62" s="165" t="s">
        <v>0</v>
      </c>
      <c r="B62" s="205"/>
      <c r="C62" s="206"/>
      <c r="D62" s="209"/>
      <c r="E62" s="207"/>
      <c r="F62" s="210"/>
      <c r="G62" s="110">
        <f t="shared" ref="G62:G65" si="12">E62+F62</f>
        <v>0</v>
      </c>
    </row>
    <row r="63" spans="1:7" hidden="1" x14ac:dyDescent="0.25">
      <c r="A63" s="170" t="s">
        <v>133</v>
      </c>
      <c r="B63" s="205"/>
      <c r="C63" s="206"/>
      <c r="D63" s="209"/>
      <c r="E63" s="207"/>
      <c r="F63" s="210"/>
      <c r="G63" s="110">
        <f t="shared" si="12"/>
        <v>0</v>
      </c>
    </row>
    <row r="64" spans="1:7" hidden="1" x14ac:dyDescent="0.25">
      <c r="A64" s="7" t="s">
        <v>7</v>
      </c>
      <c r="B64" s="114">
        <v>211</v>
      </c>
      <c r="C64" s="201"/>
      <c r="D64" s="193"/>
      <c r="E64" s="202"/>
      <c r="F64" s="210"/>
      <c r="G64" s="110">
        <f t="shared" si="12"/>
        <v>0</v>
      </c>
    </row>
    <row r="65" spans="1:7" hidden="1" x14ac:dyDescent="0.25">
      <c r="A65" s="7" t="s">
        <v>9</v>
      </c>
      <c r="B65" s="114">
        <v>213</v>
      </c>
      <c r="C65" s="201"/>
      <c r="D65" s="193"/>
      <c r="E65" s="202"/>
      <c r="F65" s="210"/>
      <c r="G65" s="110">
        <f t="shared" si="12"/>
        <v>0</v>
      </c>
    </row>
    <row r="66" spans="1:7" x14ac:dyDescent="0.25">
      <c r="A66" s="165" t="s">
        <v>0</v>
      </c>
      <c r="B66" s="168"/>
      <c r="C66" s="168"/>
      <c r="D66" s="168"/>
      <c r="E66" s="168"/>
      <c r="F66" s="168"/>
      <c r="G66" s="168"/>
    </row>
    <row r="67" spans="1:7" x14ac:dyDescent="0.25">
      <c r="A67" s="170" t="s">
        <v>88</v>
      </c>
      <c r="B67" s="171"/>
      <c r="C67" s="169">
        <f>C68+C69</f>
        <v>2000</v>
      </c>
      <c r="D67" s="169">
        <f>D68+D69+D70+D71</f>
        <v>24964.95</v>
      </c>
      <c r="E67" s="169">
        <f>E68+E69+E70+E71</f>
        <v>26964.95</v>
      </c>
      <c r="F67" s="169">
        <f>F68+F69+F70</f>
        <v>13365.18</v>
      </c>
      <c r="G67" s="169">
        <f>G68+G69+G70+G71</f>
        <v>40330.130000000005</v>
      </c>
    </row>
    <row r="68" spans="1:7" x14ac:dyDescent="0.25">
      <c r="A68" s="7" t="s">
        <v>7</v>
      </c>
      <c r="B68" s="7">
        <v>211</v>
      </c>
      <c r="C68" s="29">
        <v>2000</v>
      </c>
      <c r="D68" s="29">
        <f>1881+10232.74+2000</f>
        <v>14113.74</v>
      </c>
      <c r="E68" s="8">
        <f>C68+D68</f>
        <v>16113.74</v>
      </c>
      <c r="F68" s="29">
        <f>4995.64+1058</f>
        <v>6053.64</v>
      </c>
      <c r="G68" s="29">
        <f>E68+F68</f>
        <v>22167.38</v>
      </c>
    </row>
    <row r="69" spans="1:7" x14ac:dyDescent="0.25">
      <c r="A69" s="7" t="s">
        <v>9</v>
      </c>
      <c r="B69" s="7">
        <v>213</v>
      </c>
      <c r="C69" s="29"/>
      <c r="D69" s="29">
        <f>4218.35+977.88+556.06+38.37</f>
        <v>5790.6600000000008</v>
      </c>
      <c r="E69" s="8">
        <f>C69+D69</f>
        <v>5790.6600000000008</v>
      </c>
      <c r="F69" s="29">
        <f>2596.27+601.86+342.23+23.63</f>
        <v>3563.9900000000002</v>
      </c>
      <c r="G69" s="29">
        <f>E69+F69</f>
        <v>9354.6500000000015</v>
      </c>
    </row>
    <row r="70" spans="1:7" x14ac:dyDescent="0.25">
      <c r="A70" s="13" t="s">
        <v>94</v>
      </c>
      <c r="B70" s="7">
        <v>211</v>
      </c>
      <c r="C70" s="29"/>
      <c r="D70" s="29">
        <f>1628.5+1628.5+1628.5+175.05</f>
        <v>5060.55</v>
      </c>
      <c r="E70" s="8">
        <f>D70</f>
        <v>5060.55</v>
      </c>
      <c r="F70" s="29">
        <f>315.86+1628.38+1628.38+174.93</f>
        <v>3747.55</v>
      </c>
      <c r="G70" s="29">
        <f>E70+F70</f>
        <v>8808.1</v>
      </c>
    </row>
    <row r="71" spans="1:7" ht="0.75" customHeight="1" x14ac:dyDescent="0.25">
      <c r="A71" s="13" t="s">
        <v>150</v>
      </c>
      <c r="B71" s="7">
        <v>211</v>
      </c>
      <c r="C71" s="29"/>
      <c r="D71" s="29"/>
      <c r="E71" s="8">
        <f>D71</f>
        <v>0</v>
      </c>
      <c r="F71" s="29"/>
      <c r="G71" s="29">
        <f>E71</f>
        <v>0</v>
      </c>
    </row>
    <row r="72" spans="1:7" hidden="1" x14ac:dyDescent="0.25">
      <c r="A72" s="158"/>
      <c r="B72" s="159"/>
      <c r="C72" s="159"/>
      <c r="D72" s="159"/>
      <c r="E72" s="159"/>
      <c r="F72" s="159"/>
      <c r="G72" s="159"/>
    </row>
    <row r="73" spans="1:7" hidden="1" x14ac:dyDescent="0.25">
      <c r="A73" s="160"/>
      <c r="B73" s="161"/>
      <c r="C73" s="162">
        <f>SUM(C74:C76)</f>
        <v>0</v>
      </c>
      <c r="D73" s="162">
        <f t="shared" ref="D73:G73" si="13">SUM(D74:D76)</f>
        <v>0</v>
      </c>
      <c r="E73" s="162">
        <f t="shared" si="13"/>
        <v>0</v>
      </c>
      <c r="F73" s="162">
        <f t="shared" si="13"/>
        <v>0</v>
      </c>
      <c r="G73" s="162">
        <f t="shared" si="13"/>
        <v>0</v>
      </c>
    </row>
    <row r="74" spans="1:7" hidden="1" x14ac:dyDescent="0.25">
      <c r="A74" s="12"/>
      <c r="B74" s="12"/>
      <c r="C74" s="32"/>
      <c r="D74" s="32"/>
      <c r="E74" s="32">
        <f>C74+D74</f>
        <v>0</v>
      </c>
      <c r="F74" s="32"/>
      <c r="G74" s="32">
        <f>E74+F74</f>
        <v>0</v>
      </c>
    </row>
    <row r="75" spans="1:7" hidden="1" x14ac:dyDescent="0.25">
      <c r="A75" s="12"/>
      <c r="B75" s="12"/>
      <c r="C75" s="32"/>
      <c r="D75" s="32"/>
      <c r="E75" s="32"/>
      <c r="F75" s="32"/>
      <c r="G75" s="32"/>
    </row>
    <row r="76" spans="1:7" hidden="1" x14ac:dyDescent="0.25">
      <c r="A76" s="7"/>
      <c r="B76" s="7"/>
      <c r="C76" s="29"/>
      <c r="D76" s="29"/>
      <c r="E76" s="32">
        <f>C76+D76</f>
        <v>0</v>
      </c>
      <c r="F76" s="29"/>
      <c r="G76" s="32">
        <f>E76+F76</f>
        <v>0</v>
      </c>
    </row>
    <row r="77" spans="1:7" x14ac:dyDescent="0.25">
      <c r="A77" s="102" t="s">
        <v>0</v>
      </c>
      <c r="B77" s="103"/>
      <c r="C77" s="103"/>
      <c r="D77" s="103"/>
      <c r="E77" s="103"/>
      <c r="F77" s="103"/>
      <c r="G77" s="103"/>
    </row>
    <row r="78" spans="1:7" x14ac:dyDescent="0.25">
      <c r="A78" s="105" t="s">
        <v>52</v>
      </c>
      <c r="B78" s="106"/>
      <c r="C78" s="107">
        <f>C79+C83+C91+C97+C118+C89+C116</f>
        <v>47326.6</v>
      </c>
      <c r="D78" s="107">
        <f t="shared" ref="D78:G78" si="14">D79+D83+D91+D97+D118+D89</f>
        <v>182153.83000000002</v>
      </c>
      <c r="E78" s="107">
        <f t="shared" si="14"/>
        <v>229480.43</v>
      </c>
      <c r="F78" s="107">
        <f t="shared" si="14"/>
        <v>94048.41</v>
      </c>
      <c r="G78" s="107">
        <f t="shared" si="14"/>
        <v>323528.83999999997</v>
      </c>
    </row>
    <row r="79" spans="1:7" x14ac:dyDescent="0.25">
      <c r="A79" s="44" t="s">
        <v>20</v>
      </c>
      <c r="B79" s="43"/>
      <c r="C79" s="31">
        <f>C80+C81+C82</f>
        <v>6443.96</v>
      </c>
      <c r="D79" s="31">
        <f>D80+D82+D81</f>
        <v>8951.9</v>
      </c>
      <c r="E79" s="31">
        <f t="shared" ref="E79:G79" si="15">E80+E82+E81</f>
        <v>15395.86</v>
      </c>
      <c r="F79" s="31">
        <f t="shared" si="15"/>
        <v>7063.97</v>
      </c>
      <c r="G79" s="31">
        <f t="shared" si="15"/>
        <v>22459.83</v>
      </c>
    </row>
    <row r="80" spans="1:7" x14ac:dyDescent="0.25">
      <c r="A80" s="12" t="s">
        <v>42</v>
      </c>
      <c r="B80" s="12">
        <v>221</v>
      </c>
      <c r="C80" s="32">
        <v>6429.56</v>
      </c>
      <c r="D80" s="32">
        <v>6942.16</v>
      </c>
      <c r="E80" s="32">
        <f>C80+D80</f>
        <v>13371.720000000001</v>
      </c>
      <c r="F80" s="32">
        <v>6968.88</v>
      </c>
      <c r="G80" s="32">
        <f>E80+F80</f>
        <v>20340.600000000002</v>
      </c>
    </row>
    <row r="81" spans="1:7" x14ac:dyDescent="0.25">
      <c r="A81" s="12" t="s">
        <v>157</v>
      </c>
      <c r="B81" s="12">
        <v>221</v>
      </c>
      <c r="C81" s="32">
        <v>14.4</v>
      </c>
      <c r="D81" s="32">
        <v>9.74</v>
      </c>
      <c r="E81" s="32">
        <f>C81+D81</f>
        <v>24.14</v>
      </c>
      <c r="F81" s="32">
        <v>95.09</v>
      </c>
      <c r="G81" s="32">
        <f>E81+F81</f>
        <v>119.23</v>
      </c>
    </row>
    <row r="82" spans="1:7" x14ac:dyDescent="0.25">
      <c r="A82" s="97" t="s">
        <v>110</v>
      </c>
      <c r="B82" s="151">
        <v>221</v>
      </c>
      <c r="C82" s="32"/>
      <c r="D82" s="32">
        <v>2000</v>
      </c>
      <c r="E82" s="32">
        <f>D82</f>
        <v>2000</v>
      </c>
      <c r="F82" s="32"/>
      <c r="G82" s="32">
        <f>E82+F82</f>
        <v>2000</v>
      </c>
    </row>
    <row r="83" spans="1:7" x14ac:dyDescent="0.25">
      <c r="A83" s="44" t="s">
        <v>16</v>
      </c>
      <c r="B83" s="43"/>
      <c r="C83" s="31">
        <f>SUM(C84:C88)</f>
        <v>2966.63</v>
      </c>
      <c r="D83" s="31">
        <f t="shared" ref="D83:F83" si="16">SUM(D84:D88)</f>
        <v>48817.34</v>
      </c>
      <c r="E83" s="31">
        <f t="shared" ref="E83:E123" si="17">C83+D83</f>
        <v>51783.969999999994</v>
      </c>
      <c r="F83" s="31">
        <f t="shared" si="16"/>
        <v>45179.21</v>
      </c>
      <c r="G83" s="31">
        <f t="shared" ref="G83:G123" si="18">E83+F83</f>
        <v>96963.18</v>
      </c>
    </row>
    <row r="84" spans="1:7" x14ac:dyDescent="0.25">
      <c r="A84" s="7" t="s">
        <v>11</v>
      </c>
      <c r="B84" s="7">
        <v>223</v>
      </c>
      <c r="C84" s="29">
        <v>2966.63</v>
      </c>
      <c r="D84" s="29">
        <v>3432.24</v>
      </c>
      <c r="E84" s="32">
        <f t="shared" si="17"/>
        <v>6398.87</v>
      </c>
      <c r="F84" s="29">
        <v>3348.61</v>
      </c>
      <c r="G84" s="32">
        <f t="shared" si="18"/>
        <v>9747.48</v>
      </c>
    </row>
    <row r="85" spans="1:7" x14ac:dyDescent="0.25">
      <c r="A85" s="7" t="s">
        <v>215</v>
      </c>
      <c r="B85" s="7">
        <v>223</v>
      </c>
      <c r="C85" s="29"/>
      <c r="D85" s="29">
        <v>23392.83</v>
      </c>
      <c r="E85" s="32">
        <f t="shared" si="17"/>
        <v>23392.83</v>
      </c>
      <c r="F85" s="29">
        <v>21097.25</v>
      </c>
      <c r="G85" s="32">
        <f t="shared" si="18"/>
        <v>44490.080000000002</v>
      </c>
    </row>
    <row r="86" spans="1:7" x14ac:dyDescent="0.25">
      <c r="A86" s="7" t="s">
        <v>216</v>
      </c>
      <c r="B86" s="7">
        <v>223</v>
      </c>
      <c r="C86" s="29"/>
      <c r="D86" s="29">
        <v>20721.240000000002</v>
      </c>
      <c r="E86" s="32">
        <f t="shared" si="17"/>
        <v>20721.240000000002</v>
      </c>
      <c r="F86" s="29">
        <v>18650.650000000001</v>
      </c>
      <c r="G86" s="32">
        <f t="shared" si="18"/>
        <v>39371.89</v>
      </c>
    </row>
    <row r="87" spans="1:7" x14ac:dyDescent="0.25">
      <c r="A87" s="7" t="s">
        <v>213</v>
      </c>
      <c r="B87" s="7">
        <v>223</v>
      </c>
      <c r="C87" s="29"/>
      <c r="D87" s="29">
        <v>1084.3900000000001</v>
      </c>
      <c r="E87" s="32">
        <f t="shared" si="17"/>
        <v>1084.3900000000001</v>
      </c>
      <c r="F87" s="29">
        <v>1896.06</v>
      </c>
      <c r="G87" s="32">
        <f t="shared" si="18"/>
        <v>2980.45</v>
      </c>
    </row>
    <row r="88" spans="1:7" x14ac:dyDescent="0.25">
      <c r="A88" s="7" t="s">
        <v>214</v>
      </c>
      <c r="B88" s="7">
        <v>223</v>
      </c>
      <c r="C88" s="29"/>
      <c r="D88" s="29">
        <v>186.64</v>
      </c>
      <c r="E88" s="32">
        <f t="shared" si="17"/>
        <v>186.64</v>
      </c>
      <c r="F88" s="29">
        <v>186.64</v>
      </c>
      <c r="G88" s="32">
        <f t="shared" si="18"/>
        <v>373.28</v>
      </c>
    </row>
    <row r="89" spans="1:7" x14ac:dyDescent="0.25">
      <c r="A89" s="44" t="s">
        <v>30</v>
      </c>
      <c r="B89" s="45"/>
      <c r="C89" s="31">
        <f>C90</f>
        <v>60</v>
      </c>
      <c r="D89" s="31">
        <f t="shared" ref="D89:G89" si="19">D90</f>
        <v>60</v>
      </c>
      <c r="E89" s="32">
        <f t="shared" si="17"/>
        <v>120</v>
      </c>
      <c r="F89" s="31">
        <f t="shared" si="19"/>
        <v>60</v>
      </c>
      <c r="G89" s="31">
        <f t="shared" si="19"/>
        <v>180</v>
      </c>
    </row>
    <row r="90" spans="1:7" x14ac:dyDescent="0.25">
      <c r="A90" s="12" t="s">
        <v>102</v>
      </c>
      <c r="B90" s="12">
        <v>224</v>
      </c>
      <c r="C90" s="32">
        <v>60</v>
      </c>
      <c r="D90" s="32">
        <v>60</v>
      </c>
      <c r="E90" s="32">
        <f t="shared" si="17"/>
        <v>120</v>
      </c>
      <c r="F90" s="32">
        <v>60</v>
      </c>
      <c r="G90" s="32">
        <f>E90+F90</f>
        <v>180</v>
      </c>
    </row>
    <row r="91" spans="1:7" x14ac:dyDescent="0.25">
      <c r="A91" s="44" t="s">
        <v>17</v>
      </c>
      <c r="B91" s="45"/>
      <c r="C91" s="31">
        <f t="shared" ref="C91:G91" si="20">SUM(C92:C96)</f>
        <v>0</v>
      </c>
      <c r="D91" s="31">
        <f t="shared" si="20"/>
        <v>24217.23</v>
      </c>
      <c r="E91" s="31">
        <f t="shared" si="20"/>
        <v>24217.23</v>
      </c>
      <c r="F91" s="31">
        <f t="shared" si="20"/>
        <v>1717.23</v>
      </c>
      <c r="G91" s="31">
        <f t="shared" si="20"/>
        <v>25934.46</v>
      </c>
    </row>
    <row r="92" spans="1:7" ht="2.25" customHeight="1" x14ac:dyDescent="0.25">
      <c r="A92" s="7" t="s">
        <v>13</v>
      </c>
      <c r="B92" s="7">
        <v>225</v>
      </c>
      <c r="C92" s="29"/>
      <c r="D92" s="29"/>
      <c r="E92" s="32">
        <f t="shared" si="17"/>
        <v>0</v>
      </c>
      <c r="F92" s="29"/>
      <c r="G92" s="32">
        <f t="shared" si="18"/>
        <v>0</v>
      </c>
    </row>
    <row r="93" spans="1:7" ht="12.75" customHeight="1" x14ac:dyDescent="0.25">
      <c r="A93" s="7" t="s">
        <v>182</v>
      </c>
      <c r="B93" s="7">
        <v>225</v>
      </c>
      <c r="C93" s="29"/>
      <c r="D93" s="29">
        <v>1717.23</v>
      </c>
      <c r="E93" s="32">
        <f t="shared" si="17"/>
        <v>1717.23</v>
      </c>
      <c r="F93" s="29">
        <v>1717.23</v>
      </c>
      <c r="G93" s="32">
        <f t="shared" si="18"/>
        <v>3434.46</v>
      </c>
    </row>
    <row r="94" spans="1:7" hidden="1" x14ac:dyDescent="0.25">
      <c r="A94" s="7"/>
      <c r="B94" s="7">
        <v>225</v>
      </c>
      <c r="C94" s="29"/>
      <c r="D94" s="29"/>
      <c r="E94" s="32"/>
      <c r="F94" s="29"/>
      <c r="G94" s="32"/>
    </row>
    <row r="95" spans="1:7" ht="11.25" customHeight="1" x14ac:dyDescent="0.25">
      <c r="A95" s="7" t="s">
        <v>148</v>
      </c>
      <c r="B95" s="7">
        <v>225</v>
      </c>
      <c r="C95" s="29"/>
      <c r="D95" s="29">
        <v>22500</v>
      </c>
      <c r="E95" s="32">
        <f>C95+D95</f>
        <v>22500</v>
      </c>
      <c r="F95" s="29"/>
      <c r="G95" s="32">
        <f t="shared" si="18"/>
        <v>22500</v>
      </c>
    </row>
    <row r="96" spans="1:7" hidden="1" x14ac:dyDescent="0.25">
      <c r="A96" s="223" t="s">
        <v>187</v>
      </c>
      <c r="B96" s="7">
        <v>225</v>
      </c>
      <c r="C96" s="29"/>
      <c r="D96" s="29"/>
      <c r="E96" s="32">
        <f t="shared" si="17"/>
        <v>0</v>
      </c>
      <c r="F96" s="29"/>
      <c r="G96" s="32">
        <f t="shared" si="18"/>
        <v>0</v>
      </c>
    </row>
    <row r="97" spans="1:7" x14ac:dyDescent="0.25">
      <c r="A97" s="44" t="s">
        <v>18</v>
      </c>
      <c r="B97" s="45"/>
      <c r="C97" s="31">
        <f>SUM(C98:C109)</f>
        <v>565.01</v>
      </c>
      <c r="D97" s="31">
        <f>SUM(D98:D109)+D110</f>
        <v>87995.36</v>
      </c>
      <c r="E97" s="31">
        <f>SUM(E98:E110)</f>
        <v>88560.37</v>
      </c>
      <c r="F97" s="31">
        <f>SUM(F98:F110)+F111+F112+F113</f>
        <v>21593</v>
      </c>
      <c r="G97" s="31">
        <f t="shared" ref="G97" si="21">SUM(G98:G110)</f>
        <v>110153.37</v>
      </c>
    </row>
    <row r="98" spans="1:7" x14ac:dyDescent="0.25">
      <c r="A98" s="7" t="s">
        <v>228</v>
      </c>
      <c r="B98" s="7">
        <v>226</v>
      </c>
      <c r="C98" s="29"/>
      <c r="D98" s="29">
        <v>69759.360000000001</v>
      </c>
      <c r="E98" s="32">
        <f t="shared" si="17"/>
        <v>69759.360000000001</v>
      </c>
      <c r="F98" s="29"/>
      <c r="G98" s="32">
        <f t="shared" si="18"/>
        <v>69759.360000000001</v>
      </c>
    </row>
    <row r="99" spans="1:7" ht="13.5" customHeight="1" x14ac:dyDescent="0.25">
      <c r="A99" s="7" t="s">
        <v>229</v>
      </c>
      <c r="B99" s="7">
        <v>226</v>
      </c>
      <c r="C99" s="29"/>
      <c r="D99" s="29">
        <f>2818+5000+1950+5000+2818</f>
        <v>17586</v>
      </c>
      <c r="E99" s="32">
        <f t="shared" si="17"/>
        <v>17586</v>
      </c>
      <c r="F99" s="29">
        <v>7818</v>
      </c>
      <c r="G99" s="32">
        <f t="shared" si="18"/>
        <v>25404</v>
      </c>
    </row>
    <row r="100" spans="1:7" hidden="1" x14ac:dyDescent="0.25">
      <c r="A100" s="7" t="s">
        <v>41</v>
      </c>
      <c r="B100" s="7">
        <v>227</v>
      </c>
      <c r="C100" s="29"/>
      <c r="D100" s="29"/>
      <c r="E100" s="32">
        <f t="shared" si="17"/>
        <v>0</v>
      </c>
      <c r="F100" s="29"/>
      <c r="G100" s="32">
        <f t="shared" si="18"/>
        <v>0</v>
      </c>
    </row>
    <row r="101" spans="1:7" x14ac:dyDescent="0.25">
      <c r="A101" s="7" t="s">
        <v>230</v>
      </c>
      <c r="B101" s="7">
        <v>226</v>
      </c>
      <c r="C101" s="29"/>
      <c r="D101" s="29"/>
      <c r="E101" s="32">
        <f t="shared" si="17"/>
        <v>0</v>
      </c>
      <c r="F101" s="29">
        <v>3735</v>
      </c>
      <c r="G101" s="32">
        <f t="shared" si="18"/>
        <v>3735</v>
      </c>
    </row>
    <row r="102" spans="1:7" hidden="1" x14ac:dyDescent="0.25">
      <c r="A102" s="13" t="s">
        <v>108</v>
      </c>
      <c r="B102" s="7">
        <v>226</v>
      </c>
      <c r="C102" s="29"/>
      <c r="D102" s="29"/>
      <c r="E102" s="32">
        <f t="shared" si="17"/>
        <v>0</v>
      </c>
      <c r="F102" s="29"/>
      <c r="G102" s="32">
        <f t="shared" si="18"/>
        <v>0</v>
      </c>
    </row>
    <row r="103" spans="1:7" hidden="1" x14ac:dyDescent="0.25">
      <c r="A103" s="13" t="s">
        <v>224</v>
      </c>
      <c r="B103" s="7">
        <v>226</v>
      </c>
      <c r="C103" s="29"/>
      <c r="D103" s="29"/>
      <c r="E103" s="32">
        <f t="shared" si="17"/>
        <v>0</v>
      </c>
      <c r="F103" s="29"/>
      <c r="G103" s="32">
        <f t="shared" si="18"/>
        <v>0</v>
      </c>
    </row>
    <row r="104" spans="1:7" hidden="1" x14ac:dyDescent="0.25">
      <c r="A104" s="13" t="s">
        <v>109</v>
      </c>
      <c r="B104" s="7">
        <v>226</v>
      </c>
      <c r="C104" s="29"/>
      <c r="D104" s="29"/>
      <c r="E104" s="32">
        <f t="shared" si="17"/>
        <v>0</v>
      </c>
      <c r="F104" s="29"/>
      <c r="G104" s="32">
        <f t="shared" si="18"/>
        <v>0</v>
      </c>
    </row>
    <row r="105" spans="1:7" hidden="1" x14ac:dyDescent="0.25">
      <c r="A105" s="13" t="s">
        <v>170</v>
      </c>
      <c r="B105" s="7">
        <v>226</v>
      </c>
      <c r="C105" s="29"/>
      <c r="D105" s="29"/>
      <c r="E105" s="32">
        <f t="shared" si="17"/>
        <v>0</v>
      </c>
      <c r="F105" s="29"/>
      <c r="G105" s="32">
        <f t="shared" si="18"/>
        <v>0</v>
      </c>
    </row>
    <row r="106" spans="1:7" x14ac:dyDescent="0.25">
      <c r="A106" s="13" t="s">
        <v>227</v>
      </c>
      <c r="B106" s="7">
        <v>226</v>
      </c>
      <c r="C106" s="29"/>
      <c r="D106" s="29">
        <v>650</v>
      </c>
      <c r="E106" s="32">
        <f t="shared" si="17"/>
        <v>650</v>
      </c>
      <c r="F106" s="29"/>
      <c r="G106" s="32">
        <f t="shared" si="18"/>
        <v>650</v>
      </c>
    </row>
    <row r="107" spans="1:7" ht="0.75" customHeight="1" x14ac:dyDescent="0.25">
      <c r="A107" s="13" t="s">
        <v>144</v>
      </c>
      <c r="B107" s="7">
        <v>226</v>
      </c>
      <c r="C107" s="29"/>
      <c r="D107" s="29"/>
      <c r="E107" s="32">
        <f t="shared" si="17"/>
        <v>0</v>
      </c>
      <c r="F107" s="32"/>
      <c r="G107" s="32">
        <f t="shared" si="18"/>
        <v>0</v>
      </c>
    </row>
    <row r="108" spans="1:7" hidden="1" x14ac:dyDescent="0.25">
      <c r="A108" s="13" t="s">
        <v>174</v>
      </c>
      <c r="B108" s="7">
        <v>226</v>
      </c>
      <c r="C108" s="29"/>
      <c r="D108" s="29"/>
      <c r="E108" s="32">
        <f>C108+D108</f>
        <v>0</v>
      </c>
      <c r="F108" s="32"/>
      <c r="G108" s="32">
        <f t="shared" si="18"/>
        <v>0</v>
      </c>
    </row>
    <row r="109" spans="1:7" x14ac:dyDescent="0.25">
      <c r="A109" s="13" t="s">
        <v>208</v>
      </c>
      <c r="B109" s="7">
        <v>226</v>
      </c>
      <c r="C109" s="29">
        <v>565.01</v>
      </c>
      <c r="D109" s="29"/>
      <c r="E109" s="32">
        <f t="shared" si="17"/>
        <v>565.01</v>
      </c>
      <c r="F109" s="29">
        <f>1700+8340</f>
        <v>10040</v>
      </c>
      <c r="G109" s="32">
        <f t="shared" si="18"/>
        <v>10605.01</v>
      </c>
    </row>
    <row r="110" spans="1:7" ht="0.75" customHeight="1" x14ac:dyDescent="0.25">
      <c r="A110" s="13" t="s">
        <v>116</v>
      </c>
      <c r="B110" s="190">
        <v>226</v>
      </c>
      <c r="C110" s="29"/>
      <c r="D110" s="29"/>
      <c r="E110" s="32">
        <f>C110+D110</f>
        <v>0</v>
      </c>
      <c r="F110" s="29"/>
      <c r="G110" s="32">
        <f>E110+F110</f>
        <v>0</v>
      </c>
    </row>
    <row r="111" spans="1:7" hidden="1" x14ac:dyDescent="0.25">
      <c r="A111" s="13" t="s">
        <v>211</v>
      </c>
      <c r="B111" s="190">
        <v>226</v>
      </c>
      <c r="C111" s="29"/>
      <c r="D111" s="29"/>
      <c r="E111" s="32"/>
      <c r="F111" s="29"/>
      <c r="G111" s="32"/>
    </row>
    <row r="112" spans="1:7" hidden="1" x14ac:dyDescent="0.25">
      <c r="A112" s="13" t="s">
        <v>212</v>
      </c>
      <c r="B112" s="190">
        <v>226</v>
      </c>
      <c r="C112" s="29"/>
      <c r="D112" s="29"/>
      <c r="E112" s="32"/>
      <c r="F112" s="29"/>
      <c r="G112" s="32"/>
    </row>
    <row r="113" spans="1:7" hidden="1" x14ac:dyDescent="0.25">
      <c r="A113" s="13" t="s">
        <v>8</v>
      </c>
      <c r="B113" s="190">
        <v>226</v>
      </c>
      <c r="C113" s="29"/>
      <c r="D113" s="29"/>
      <c r="E113" s="32"/>
      <c r="F113" s="29"/>
      <c r="G113" s="32"/>
    </row>
    <row r="114" spans="1:7" hidden="1" x14ac:dyDescent="0.25">
      <c r="A114" s="127" t="s">
        <v>49</v>
      </c>
      <c r="B114" s="126"/>
      <c r="C114" s="120"/>
      <c r="D114" s="120"/>
      <c r="E114" s="120"/>
      <c r="F114" s="120"/>
      <c r="G114" s="120"/>
    </row>
    <row r="115" spans="1:7" hidden="1" x14ac:dyDescent="0.25">
      <c r="A115" s="21"/>
      <c r="B115" s="130">
        <v>290</v>
      </c>
      <c r="C115" s="129"/>
      <c r="D115" s="129"/>
      <c r="E115" s="129"/>
      <c r="F115" s="129"/>
      <c r="G115" s="129"/>
    </row>
    <row r="116" spans="1:7" hidden="1" x14ac:dyDescent="0.25">
      <c r="A116" s="44" t="s">
        <v>28</v>
      </c>
      <c r="B116" s="45"/>
      <c r="C116" s="11">
        <f>C117</f>
        <v>0</v>
      </c>
      <c r="D116" s="11">
        <f t="shared" ref="D116:G116" si="22">D117</f>
        <v>0</v>
      </c>
      <c r="E116" s="11">
        <f t="shared" si="22"/>
        <v>0</v>
      </c>
      <c r="F116" s="11">
        <f t="shared" si="22"/>
        <v>0</v>
      </c>
      <c r="G116" s="11">
        <f t="shared" si="22"/>
        <v>0</v>
      </c>
    </row>
    <row r="117" spans="1:7" hidden="1" x14ac:dyDescent="0.25">
      <c r="A117" s="7"/>
      <c r="B117" s="7">
        <v>310</v>
      </c>
      <c r="C117" s="29"/>
      <c r="D117" s="29"/>
      <c r="E117" s="32">
        <f t="shared" ref="E117" si="23">C117+D117</f>
        <v>0</v>
      </c>
      <c r="F117" s="29"/>
      <c r="G117" s="32">
        <f t="shared" ref="G117" si="24">E117+F117</f>
        <v>0</v>
      </c>
    </row>
    <row r="118" spans="1:7" x14ac:dyDescent="0.25">
      <c r="A118" s="44" t="s">
        <v>19</v>
      </c>
      <c r="B118" s="45"/>
      <c r="C118" s="31">
        <f t="shared" ref="C118:G118" si="25">SUM(C119:C123)</f>
        <v>37291</v>
      </c>
      <c r="D118" s="31">
        <f t="shared" si="25"/>
        <v>12112</v>
      </c>
      <c r="E118" s="31">
        <f t="shared" si="25"/>
        <v>49403</v>
      </c>
      <c r="F118" s="31">
        <f t="shared" si="25"/>
        <v>18435</v>
      </c>
      <c r="G118" s="31">
        <f t="shared" si="25"/>
        <v>67838</v>
      </c>
    </row>
    <row r="119" spans="1:7" x14ac:dyDescent="0.25">
      <c r="A119" s="7" t="s">
        <v>168</v>
      </c>
      <c r="B119" s="7">
        <v>343</v>
      </c>
      <c r="C119" s="29">
        <f>12151+25140</f>
        <v>37291</v>
      </c>
      <c r="D119" s="29"/>
      <c r="E119" s="32">
        <f t="shared" si="17"/>
        <v>37291</v>
      </c>
      <c r="F119" s="29">
        <v>16560</v>
      </c>
      <c r="G119" s="32">
        <f t="shared" si="18"/>
        <v>53851</v>
      </c>
    </row>
    <row r="120" spans="1:7" x14ac:dyDescent="0.25">
      <c r="A120" s="7" t="s">
        <v>167</v>
      </c>
      <c r="B120" s="7">
        <v>346</v>
      </c>
      <c r="C120" s="29"/>
      <c r="D120" s="29">
        <f>3180+8932</f>
        <v>12112</v>
      </c>
      <c r="E120" s="32">
        <f t="shared" si="17"/>
        <v>12112</v>
      </c>
      <c r="F120" s="29"/>
      <c r="G120" s="32">
        <f t="shared" si="18"/>
        <v>12112</v>
      </c>
    </row>
    <row r="121" spans="1:7" x14ac:dyDescent="0.25">
      <c r="A121" s="7" t="s">
        <v>223</v>
      </c>
      <c r="B121" s="7">
        <v>346</v>
      </c>
      <c r="C121" s="29"/>
      <c r="D121" s="29"/>
      <c r="E121" s="32">
        <f t="shared" si="17"/>
        <v>0</v>
      </c>
      <c r="F121" s="29">
        <v>1875</v>
      </c>
      <c r="G121" s="32">
        <f t="shared" si="18"/>
        <v>1875</v>
      </c>
    </row>
    <row r="122" spans="1:7" ht="0.75" hidden="1" customHeight="1" x14ac:dyDescent="0.25">
      <c r="A122" s="7" t="s">
        <v>122</v>
      </c>
      <c r="B122" s="7">
        <v>340</v>
      </c>
      <c r="C122" s="29"/>
      <c r="D122" s="29"/>
      <c r="E122" s="32"/>
      <c r="F122" s="29"/>
      <c r="G122" s="32"/>
    </row>
    <row r="123" spans="1:7" hidden="1" x14ac:dyDescent="0.25">
      <c r="A123" s="7" t="s">
        <v>36</v>
      </c>
      <c r="B123" s="7">
        <v>340</v>
      </c>
      <c r="C123" s="29"/>
      <c r="D123" s="29"/>
      <c r="E123" s="32">
        <f t="shared" si="17"/>
        <v>0</v>
      </c>
      <c r="F123" s="29"/>
      <c r="G123" s="32">
        <f t="shared" si="18"/>
        <v>0</v>
      </c>
    </row>
    <row r="124" spans="1:7" hidden="1" x14ac:dyDescent="0.25">
      <c r="A124" s="46" t="s">
        <v>0</v>
      </c>
      <c r="B124" s="47"/>
      <c r="C124" s="47"/>
      <c r="D124" s="47"/>
      <c r="E124" s="47"/>
      <c r="F124" s="47"/>
      <c r="G124" s="47"/>
    </row>
    <row r="125" spans="1:7" hidden="1" x14ac:dyDescent="0.25">
      <c r="A125" s="14" t="s">
        <v>85</v>
      </c>
      <c r="B125" s="15"/>
      <c r="C125" s="74">
        <f t="shared" ref="C125:G125" si="26">SUM(C126:C129)</f>
        <v>0</v>
      </c>
      <c r="D125" s="74">
        <f t="shared" si="26"/>
        <v>0</v>
      </c>
      <c r="E125" s="74">
        <f t="shared" si="26"/>
        <v>0</v>
      </c>
      <c r="F125" s="74">
        <f t="shared" si="26"/>
        <v>0</v>
      </c>
      <c r="G125" s="74">
        <f t="shared" si="26"/>
        <v>0</v>
      </c>
    </row>
    <row r="126" spans="1:7" hidden="1" x14ac:dyDescent="0.25">
      <c r="A126" s="7" t="s">
        <v>107</v>
      </c>
      <c r="B126" s="7">
        <v>291</v>
      </c>
      <c r="C126" s="32"/>
      <c r="D126" s="32"/>
      <c r="E126" s="32">
        <f>C126+D126</f>
        <v>0</v>
      </c>
      <c r="F126" s="32"/>
      <c r="G126" s="32">
        <f>E126+F126</f>
        <v>0</v>
      </c>
    </row>
    <row r="127" spans="1:7" hidden="1" x14ac:dyDescent="0.25">
      <c r="A127" s="7" t="s">
        <v>60</v>
      </c>
      <c r="B127" s="7">
        <v>290</v>
      </c>
      <c r="C127" s="32"/>
      <c r="D127" s="32"/>
      <c r="E127" s="32"/>
      <c r="F127" s="32"/>
      <c r="G127" s="32"/>
    </row>
    <row r="128" spans="1:7" hidden="1" x14ac:dyDescent="0.25">
      <c r="A128" s="7" t="s">
        <v>147</v>
      </c>
      <c r="B128" s="7">
        <v>291</v>
      </c>
      <c r="C128" s="32"/>
      <c r="D128" s="32"/>
      <c r="E128" s="32"/>
      <c r="F128" s="32"/>
      <c r="G128" s="32"/>
    </row>
    <row r="129" spans="1:133" ht="45" hidden="1" x14ac:dyDescent="0.25">
      <c r="A129" s="218" t="s">
        <v>152</v>
      </c>
      <c r="B129" s="7">
        <v>291</v>
      </c>
      <c r="C129" s="29"/>
      <c r="D129" s="29"/>
      <c r="E129" s="32">
        <f>C129+D129</f>
        <v>0</v>
      </c>
      <c r="F129" s="29"/>
      <c r="G129" s="32">
        <f>E129+F129</f>
        <v>0</v>
      </c>
    </row>
    <row r="130" spans="1:133" ht="18.75" hidden="1" customHeight="1" x14ac:dyDescent="0.25">
      <c r="A130" s="49" t="s">
        <v>0</v>
      </c>
      <c r="B130" s="50"/>
      <c r="C130" s="50"/>
      <c r="D130" s="50"/>
      <c r="E130" s="50"/>
      <c r="F130" s="50"/>
      <c r="G130" s="50"/>
    </row>
    <row r="131" spans="1:133" ht="18.75" hidden="1" customHeight="1" x14ac:dyDescent="0.25">
      <c r="A131" s="52" t="s">
        <v>58</v>
      </c>
      <c r="B131" s="53"/>
      <c r="C131" s="33">
        <f>SUM(C132:C133)</f>
        <v>0</v>
      </c>
      <c r="D131" s="33">
        <f t="shared" ref="D131:G131" si="27">SUM(D132:D133)</f>
        <v>0</v>
      </c>
      <c r="E131" s="33">
        <f t="shared" si="27"/>
        <v>0</v>
      </c>
      <c r="F131" s="33">
        <f t="shared" si="27"/>
        <v>0</v>
      </c>
      <c r="G131" s="33">
        <f t="shared" si="27"/>
        <v>0</v>
      </c>
    </row>
    <row r="132" spans="1:133" s="2" customFormat="1" ht="18.75" hidden="1" customHeight="1" x14ac:dyDescent="0.25">
      <c r="A132" s="16" t="s">
        <v>35</v>
      </c>
      <c r="B132" s="17" t="s">
        <v>34</v>
      </c>
      <c r="C132" s="32"/>
      <c r="D132" s="32"/>
      <c r="E132" s="29">
        <f>C132+D132</f>
        <v>0</v>
      </c>
      <c r="F132" s="32"/>
      <c r="G132" s="29">
        <f>E132+F132</f>
        <v>0</v>
      </c>
    </row>
    <row r="133" spans="1:133" hidden="1" x14ac:dyDescent="0.25">
      <c r="A133" s="7" t="s">
        <v>27</v>
      </c>
      <c r="B133" s="7">
        <v>346</v>
      </c>
      <c r="C133" s="29"/>
      <c r="D133" s="29"/>
      <c r="E133" s="29">
        <f>C133+D133</f>
        <v>0</v>
      </c>
      <c r="F133" s="29"/>
      <c r="G133" s="29">
        <f>E133+F133</f>
        <v>0</v>
      </c>
    </row>
    <row r="134" spans="1:133" hidden="1" x14ac:dyDescent="0.25">
      <c r="A134" s="13" t="s">
        <v>189</v>
      </c>
      <c r="B134" s="114">
        <v>346</v>
      </c>
      <c r="C134" s="78"/>
      <c r="D134" s="78"/>
      <c r="E134" s="78"/>
      <c r="F134" s="78"/>
      <c r="G134" s="78"/>
    </row>
    <row r="135" spans="1:133" hidden="1" x14ac:dyDescent="0.25">
      <c r="A135" s="38" t="s">
        <v>0</v>
      </c>
      <c r="B135" s="40"/>
      <c r="C135" s="40"/>
      <c r="D135" s="40"/>
      <c r="E135" s="40"/>
      <c r="F135" s="40"/>
      <c r="G135" s="40"/>
    </row>
    <row r="136" spans="1:133" x14ac:dyDescent="0.25">
      <c r="A136" s="49" t="s">
        <v>0</v>
      </c>
      <c r="B136" s="50"/>
      <c r="C136" s="50"/>
      <c r="D136" s="50"/>
      <c r="E136" s="50"/>
      <c r="F136" s="50"/>
      <c r="G136" s="50"/>
    </row>
    <row r="137" spans="1:133" x14ac:dyDescent="0.25">
      <c r="A137" s="52" t="s">
        <v>66</v>
      </c>
      <c r="B137" s="53"/>
      <c r="C137" s="33">
        <f>SUM(C138:C138)</f>
        <v>4229</v>
      </c>
      <c r="D137" s="33">
        <f>SUM(D138:D138)</f>
        <v>0</v>
      </c>
      <c r="E137" s="33">
        <f t="shared" ref="E137" si="28">C137+D137</f>
        <v>4229</v>
      </c>
      <c r="F137" s="33">
        <f>SUM(F138:F138)</f>
        <v>0</v>
      </c>
      <c r="G137" s="33">
        <f t="shared" ref="G137" si="29">E137+F137</f>
        <v>4229</v>
      </c>
    </row>
    <row r="138" spans="1:133" x14ac:dyDescent="0.25">
      <c r="A138" s="7" t="s">
        <v>43</v>
      </c>
      <c r="B138" s="7">
        <v>297</v>
      </c>
      <c r="C138" s="29">
        <v>4229</v>
      </c>
      <c r="D138" s="29"/>
      <c r="E138" s="29">
        <f>C138+D138</f>
        <v>4229</v>
      </c>
      <c r="F138" s="29"/>
      <c r="G138" s="29">
        <f>E138+F138</f>
        <v>4229</v>
      </c>
    </row>
    <row r="139" spans="1:133" x14ac:dyDescent="0.25">
      <c r="A139" s="54" t="s">
        <v>0</v>
      </c>
      <c r="B139" s="55"/>
      <c r="C139" s="55"/>
      <c r="D139" s="55"/>
      <c r="E139" s="55"/>
      <c r="F139" s="55"/>
      <c r="G139" s="55"/>
    </row>
    <row r="140" spans="1:133" x14ac:dyDescent="0.25">
      <c r="A140" s="134" t="s">
        <v>55</v>
      </c>
      <c r="B140" s="135"/>
      <c r="C140" s="136">
        <f>C148</f>
        <v>0</v>
      </c>
      <c r="D140" s="136">
        <f>D148+D144+D143+D141+D142</f>
        <v>178770.08999999997</v>
      </c>
      <c r="E140" s="136">
        <f>E148+E144+E143+E141+E142</f>
        <v>178770.08999999997</v>
      </c>
      <c r="F140" s="136">
        <f>F148+F144+F143+F141+F142</f>
        <v>154348.40999999997</v>
      </c>
      <c r="G140" s="136">
        <f>E140+F140</f>
        <v>333118.49999999994</v>
      </c>
    </row>
    <row r="141" spans="1:133" s="140" customFormat="1" x14ac:dyDescent="0.25">
      <c r="A141" s="141" t="s">
        <v>218</v>
      </c>
      <c r="B141" s="142" t="s">
        <v>69</v>
      </c>
      <c r="C141" s="82"/>
      <c r="D141" s="37">
        <f>408.02</f>
        <v>408.02</v>
      </c>
      <c r="E141" s="37">
        <f>C141+D141</f>
        <v>408.02</v>
      </c>
      <c r="F141" s="37">
        <v>408.02</v>
      </c>
      <c r="G141" s="37">
        <f>E141+F141</f>
        <v>816.04</v>
      </c>
      <c r="H141" s="147"/>
      <c r="I141" s="147"/>
      <c r="J141" s="147"/>
      <c r="K141" s="147"/>
      <c r="L141" s="147"/>
      <c r="M141" s="147"/>
      <c r="N141" s="147"/>
      <c r="O141" s="147"/>
      <c r="P141" s="147"/>
      <c r="Q141" s="147"/>
      <c r="R141" s="147"/>
      <c r="S141" s="147"/>
      <c r="T141" s="147"/>
      <c r="U141" s="147"/>
      <c r="V141" s="147"/>
      <c r="W141" s="147"/>
      <c r="X141" s="147"/>
      <c r="Y141" s="147"/>
      <c r="Z141" s="147"/>
      <c r="AA141" s="147"/>
      <c r="AB141" s="147"/>
      <c r="AC141" s="147"/>
      <c r="AD141" s="147"/>
      <c r="AE141" s="147"/>
      <c r="AF141" s="147"/>
      <c r="AG141" s="147"/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  <c r="BI141" s="147"/>
      <c r="BJ141" s="147"/>
      <c r="BK141" s="147"/>
      <c r="BL141" s="147"/>
      <c r="BM141" s="147"/>
      <c r="BN141" s="147"/>
      <c r="BO141" s="147"/>
      <c r="BP141" s="147"/>
      <c r="BQ141" s="147"/>
      <c r="BR141" s="147"/>
      <c r="BS141" s="147"/>
      <c r="BT141" s="147"/>
      <c r="BU141" s="147"/>
      <c r="BV141" s="147"/>
      <c r="BW141" s="147"/>
      <c r="BX141" s="147"/>
      <c r="BY141" s="147"/>
      <c r="BZ141" s="147"/>
      <c r="CA141" s="147"/>
      <c r="CB141" s="147"/>
      <c r="CC141" s="147"/>
      <c r="CD141" s="147"/>
      <c r="CE141" s="147"/>
      <c r="CF141" s="147"/>
      <c r="CG141" s="147"/>
      <c r="CH141" s="147"/>
      <c r="CI141" s="147"/>
      <c r="CJ141" s="147"/>
      <c r="CK141" s="147"/>
      <c r="CL141" s="147"/>
      <c r="CM141" s="147"/>
      <c r="CN141" s="147"/>
      <c r="CO141" s="147"/>
      <c r="CP141" s="147"/>
      <c r="CQ141" s="147"/>
      <c r="CR141" s="147"/>
      <c r="CS141" s="147"/>
      <c r="CT141" s="147"/>
      <c r="CU141" s="147"/>
      <c r="CV141" s="147"/>
      <c r="CW141" s="147"/>
      <c r="CX141" s="147"/>
      <c r="CY141" s="147"/>
      <c r="CZ141" s="147"/>
      <c r="DA141" s="147"/>
      <c r="DB141" s="147"/>
      <c r="DC141" s="147"/>
      <c r="DD141" s="147"/>
      <c r="DE141" s="147"/>
      <c r="DF141" s="147"/>
      <c r="DG141" s="147"/>
      <c r="DH141" s="147"/>
      <c r="DI141" s="147"/>
      <c r="DJ141" s="147"/>
      <c r="DK141" s="147"/>
      <c r="DL141" s="147"/>
      <c r="DM141" s="147"/>
      <c r="DN141" s="147"/>
      <c r="DO141" s="147"/>
      <c r="DP141" s="147"/>
      <c r="DQ141" s="147"/>
      <c r="DR141" s="147"/>
      <c r="DS141" s="147"/>
      <c r="DT141" s="147"/>
      <c r="DU141" s="147"/>
      <c r="DV141" s="147"/>
      <c r="DW141" s="147"/>
      <c r="DX141" s="147"/>
      <c r="DY141" s="147"/>
      <c r="DZ141" s="147"/>
      <c r="EA141" s="147"/>
      <c r="EB141" s="147"/>
      <c r="EC141" s="147"/>
    </row>
    <row r="142" spans="1:133" s="147" customFormat="1" x14ac:dyDescent="0.25">
      <c r="A142" s="141" t="s">
        <v>220</v>
      </c>
      <c r="B142" s="145" t="s">
        <v>69</v>
      </c>
      <c r="C142" s="146"/>
      <c r="D142" s="150">
        <v>9255.84</v>
      </c>
      <c r="E142" s="37">
        <f>C142+D142</f>
        <v>9255.84</v>
      </c>
      <c r="F142" s="150">
        <v>9255.84</v>
      </c>
      <c r="G142" s="37">
        <f>E142+F142</f>
        <v>18511.68</v>
      </c>
    </row>
    <row r="143" spans="1:133" s="147" customFormat="1" x14ac:dyDescent="0.25">
      <c r="A143" s="7" t="s">
        <v>217</v>
      </c>
      <c r="B143" s="145" t="s">
        <v>151</v>
      </c>
      <c r="C143" s="146"/>
      <c r="D143" s="150">
        <f>113113.51</f>
        <v>113113.51</v>
      </c>
      <c r="E143" s="37">
        <f t="shared" ref="E143:E148" si="30">C143+D143</f>
        <v>113113.51</v>
      </c>
      <c r="F143" s="150">
        <v>96527.52</v>
      </c>
      <c r="G143" s="37">
        <f t="shared" ref="G143:G148" si="31">E143+F143</f>
        <v>209641.03</v>
      </c>
    </row>
    <row r="144" spans="1:133" s="147" customFormat="1" x14ac:dyDescent="0.25">
      <c r="A144" s="144" t="s">
        <v>72</v>
      </c>
      <c r="B144" s="145" t="s">
        <v>73</v>
      </c>
      <c r="C144" s="146"/>
      <c r="D144" s="150">
        <v>2413.7600000000002</v>
      </c>
      <c r="E144" s="37">
        <f t="shared" si="30"/>
        <v>2413.7600000000002</v>
      </c>
      <c r="F144" s="146"/>
      <c r="G144" s="37">
        <f t="shared" si="31"/>
        <v>2413.7600000000002</v>
      </c>
    </row>
    <row r="145" spans="1:7" s="147" customFormat="1" hidden="1" x14ac:dyDescent="0.25">
      <c r="A145" s="144" t="s">
        <v>219</v>
      </c>
      <c r="B145" s="145" t="s">
        <v>22</v>
      </c>
      <c r="C145" s="146"/>
      <c r="D145" s="146"/>
      <c r="E145" s="37"/>
      <c r="F145" s="146"/>
      <c r="G145" s="37"/>
    </row>
    <row r="146" spans="1:7" s="147" customFormat="1" hidden="1" x14ac:dyDescent="0.25">
      <c r="A146" s="144" t="s">
        <v>158</v>
      </c>
      <c r="B146" s="145" t="s">
        <v>69</v>
      </c>
      <c r="C146" s="146"/>
      <c r="D146" s="146"/>
      <c r="E146" s="37"/>
      <c r="F146" s="146"/>
      <c r="G146" s="37"/>
    </row>
    <row r="147" spans="1:7" s="147" customFormat="1" hidden="1" x14ac:dyDescent="0.25">
      <c r="A147" s="144" t="s">
        <v>159</v>
      </c>
      <c r="B147" s="145" t="s">
        <v>69</v>
      </c>
      <c r="C147" s="146"/>
      <c r="D147" s="146"/>
      <c r="E147" s="37"/>
      <c r="F147" s="146"/>
      <c r="G147" s="37"/>
    </row>
    <row r="148" spans="1:7" s="1" customFormat="1" ht="18.75" customHeight="1" x14ac:dyDescent="0.25">
      <c r="A148" s="137" t="s">
        <v>103</v>
      </c>
      <c r="B148" s="138">
        <v>223</v>
      </c>
      <c r="C148" s="139"/>
      <c r="D148" s="139">
        <v>53578.96</v>
      </c>
      <c r="E148" s="37">
        <f t="shared" si="30"/>
        <v>53578.96</v>
      </c>
      <c r="F148" s="139">
        <v>48157.03</v>
      </c>
      <c r="G148" s="37">
        <f t="shared" si="31"/>
        <v>101735.98999999999</v>
      </c>
    </row>
    <row r="149" spans="1:7" ht="0.75" customHeight="1" x14ac:dyDescent="0.25">
      <c r="A149" s="87" t="s">
        <v>0</v>
      </c>
      <c r="B149" s="88"/>
      <c r="C149" s="88"/>
      <c r="D149" s="88"/>
      <c r="E149" s="88"/>
      <c r="F149" s="88"/>
      <c r="G149" s="88"/>
    </row>
    <row r="150" spans="1:7" hidden="1" x14ac:dyDescent="0.25">
      <c r="A150" s="232"/>
      <c r="B150" s="233"/>
      <c r="C150" s="90">
        <f>C151</f>
        <v>0</v>
      </c>
      <c r="D150" s="90">
        <f t="shared" ref="D150:G150" si="32">D151</f>
        <v>0</v>
      </c>
      <c r="E150" s="90">
        <f t="shared" si="32"/>
        <v>0</v>
      </c>
      <c r="F150" s="90">
        <f t="shared" si="32"/>
        <v>0</v>
      </c>
      <c r="G150" s="90">
        <f t="shared" si="32"/>
        <v>0</v>
      </c>
    </row>
    <row r="151" spans="1:7" hidden="1" x14ac:dyDescent="0.25">
      <c r="A151" s="86"/>
      <c r="B151" s="7"/>
      <c r="C151" s="29"/>
      <c r="D151" s="29"/>
      <c r="E151" s="29">
        <f>C151+D151</f>
        <v>0</v>
      </c>
      <c r="F151" s="29"/>
      <c r="G151" s="29">
        <f>E151+F151</f>
        <v>0</v>
      </c>
    </row>
    <row r="152" spans="1:7" x14ac:dyDescent="0.25">
      <c r="A152" s="165" t="s">
        <v>0</v>
      </c>
      <c r="B152" s="168"/>
      <c r="C152" s="168"/>
      <c r="D152" s="168"/>
      <c r="E152" s="168"/>
      <c r="F152" s="168"/>
      <c r="G152" s="168"/>
    </row>
    <row r="153" spans="1:7" x14ac:dyDescent="0.25">
      <c r="A153" s="170" t="s">
        <v>98</v>
      </c>
      <c r="B153" s="171"/>
      <c r="C153" s="169">
        <f>SUM(C154:C158)</f>
        <v>0</v>
      </c>
      <c r="D153" s="169">
        <f t="shared" ref="D153:G153" si="33">SUM(D154:D158)</f>
        <v>33753.69</v>
      </c>
      <c r="E153" s="169">
        <f t="shared" si="33"/>
        <v>33753.69</v>
      </c>
      <c r="F153" s="169">
        <f t="shared" si="33"/>
        <v>25253.69</v>
      </c>
      <c r="G153" s="169">
        <f t="shared" si="33"/>
        <v>59007.38</v>
      </c>
    </row>
    <row r="154" spans="1:7" ht="14.25" customHeight="1" x14ac:dyDescent="0.25">
      <c r="A154" s="7" t="s">
        <v>7</v>
      </c>
      <c r="B154" s="7">
        <v>211</v>
      </c>
      <c r="C154" s="29"/>
      <c r="D154" s="29">
        <f>19408+8500</f>
        <v>27908</v>
      </c>
      <c r="E154" s="29">
        <f>D154+C154</f>
        <v>27908</v>
      </c>
      <c r="F154" s="29">
        <f>8450+2458+8500</f>
        <v>19408</v>
      </c>
      <c r="G154" s="29">
        <f>E154+F154</f>
        <v>47316</v>
      </c>
    </row>
    <row r="155" spans="1:7" hidden="1" x14ac:dyDescent="0.25">
      <c r="A155" s="7" t="s">
        <v>95</v>
      </c>
      <c r="B155" s="7">
        <v>266</v>
      </c>
      <c r="C155" s="29"/>
      <c r="D155" s="29"/>
      <c r="E155" s="29">
        <f t="shared" ref="E155:E158" si="34">D155+C155</f>
        <v>0</v>
      </c>
      <c r="F155" s="29"/>
      <c r="G155" s="29">
        <f t="shared" ref="G155:G158" si="35">E155+F155</f>
        <v>0</v>
      </c>
    </row>
    <row r="156" spans="1:7" hidden="1" x14ac:dyDescent="0.25">
      <c r="A156" s="7" t="s">
        <v>155</v>
      </c>
      <c r="B156" s="7">
        <v>266</v>
      </c>
      <c r="C156" s="29"/>
      <c r="D156" s="29"/>
      <c r="E156" s="29"/>
      <c r="F156" s="29"/>
      <c r="G156" s="29">
        <f>E156+F156</f>
        <v>0</v>
      </c>
    </row>
    <row r="157" spans="1:7" hidden="1" x14ac:dyDescent="0.25">
      <c r="A157" s="7" t="s">
        <v>96</v>
      </c>
      <c r="B157" s="7">
        <v>213</v>
      </c>
      <c r="C157" s="29"/>
      <c r="D157" s="29"/>
      <c r="E157" s="29">
        <f t="shared" si="34"/>
        <v>0</v>
      </c>
      <c r="F157" s="29"/>
      <c r="G157" s="29">
        <f t="shared" si="35"/>
        <v>0</v>
      </c>
    </row>
    <row r="158" spans="1:7" x14ac:dyDescent="0.25">
      <c r="A158" s="7" t="s">
        <v>9</v>
      </c>
      <c r="B158" s="7">
        <v>213</v>
      </c>
      <c r="C158" s="29"/>
      <c r="D158" s="29">
        <v>5845.69</v>
      </c>
      <c r="E158" s="29">
        <f t="shared" si="34"/>
        <v>5845.69</v>
      </c>
      <c r="F158" s="29">
        <f>4269.76+989.81+562.83+23.29</f>
        <v>5845.69</v>
      </c>
      <c r="G158" s="29">
        <f t="shared" si="35"/>
        <v>11691.38</v>
      </c>
    </row>
    <row r="159" spans="1:7" hidden="1" x14ac:dyDescent="0.25">
      <c r="A159" s="41" t="s">
        <v>0</v>
      </c>
      <c r="B159" s="42"/>
      <c r="C159" s="42"/>
      <c r="D159" s="42"/>
      <c r="E159" s="42"/>
      <c r="F159" s="42"/>
      <c r="G159" s="42"/>
    </row>
    <row r="160" spans="1:7" hidden="1" x14ac:dyDescent="0.25">
      <c r="A160" s="9" t="s">
        <v>71</v>
      </c>
      <c r="B160" s="10"/>
      <c r="C160" s="30">
        <f>C162+C171+C166+C169</f>
        <v>0</v>
      </c>
      <c r="D160" s="30">
        <f t="shared" ref="D160:G160" si="36">D161+D162+D171+D166</f>
        <v>0</v>
      </c>
      <c r="E160" s="30">
        <f t="shared" si="36"/>
        <v>0</v>
      </c>
      <c r="F160" s="30">
        <f t="shared" si="36"/>
        <v>0</v>
      </c>
      <c r="G160" s="30">
        <f t="shared" si="36"/>
        <v>0</v>
      </c>
    </row>
    <row r="161" spans="1:7" hidden="1" x14ac:dyDescent="0.25">
      <c r="A161" s="12" t="s">
        <v>40</v>
      </c>
      <c r="B161" s="12">
        <v>221</v>
      </c>
      <c r="C161" s="36"/>
      <c r="D161" s="36"/>
      <c r="E161" s="32">
        <f>C161+D161</f>
        <v>0</v>
      </c>
      <c r="F161" s="36"/>
      <c r="G161" s="32">
        <f>E161+F161</f>
        <v>0</v>
      </c>
    </row>
    <row r="162" spans="1:7" ht="6.75" hidden="1" customHeight="1" x14ac:dyDescent="0.25">
      <c r="A162" s="57" t="s">
        <v>16</v>
      </c>
      <c r="B162" s="58"/>
      <c r="C162" s="30">
        <f>SUM(C163:C165)</f>
        <v>0</v>
      </c>
      <c r="D162" s="30">
        <f t="shared" ref="D162:G162" si="37">SUM(D163:D165)</f>
        <v>0</v>
      </c>
      <c r="E162" s="30">
        <f t="shared" si="37"/>
        <v>0</v>
      </c>
      <c r="F162" s="30">
        <f t="shared" si="37"/>
        <v>0</v>
      </c>
      <c r="G162" s="30">
        <f t="shared" si="37"/>
        <v>0</v>
      </c>
    </row>
    <row r="163" spans="1:7" hidden="1" x14ac:dyDescent="0.25">
      <c r="A163" s="12" t="s">
        <v>24</v>
      </c>
      <c r="B163" s="12">
        <v>223</v>
      </c>
      <c r="C163" s="36"/>
      <c r="D163" s="36"/>
      <c r="E163" s="32">
        <f>C163+D163</f>
        <v>0</v>
      </c>
      <c r="F163" s="36"/>
      <c r="G163" s="32">
        <f>E163+F163</f>
        <v>0</v>
      </c>
    </row>
    <row r="164" spans="1:7" hidden="1" x14ac:dyDescent="0.25">
      <c r="A164" s="7" t="s">
        <v>23</v>
      </c>
      <c r="B164" s="7">
        <v>223</v>
      </c>
      <c r="C164" s="29"/>
      <c r="D164" s="29"/>
      <c r="E164" s="32">
        <f>C164+D164</f>
        <v>0</v>
      </c>
      <c r="F164" s="29"/>
      <c r="G164" s="32">
        <f>E164+F164</f>
        <v>0</v>
      </c>
    </row>
    <row r="165" spans="1:7" hidden="1" x14ac:dyDescent="0.25">
      <c r="A165" s="18" t="s">
        <v>11</v>
      </c>
      <c r="B165" s="18">
        <v>223</v>
      </c>
      <c r="C165" s="37"/>
      <c r="D165" s="37"/>
      <c r="E165" s="32">
        <f>C165+D165</f>
        <v>0</v>
      </c>
      <c r="F165" s="37"/>
      <c r="G165" s="32">
        <f>E165+F165</f>
        <v>0</v>
      </c>
    </row>
    <row r="166" spans="1:7" hidden="1" x14ac:dyDescent="0.25">
      <c r="A166" s="57" t="s">
        <v>18</v>
      </c>
      <c r="B166" s="58"/>
      <c r="C166" s="30">
        <f>C168</f>
        <v>0</v>
      </c>
      <c r="D166" s="30">
        <f t="shared" ref="D166:G166" si="38">D168</f>
        <v>0</v>
      </c>
      <c r="E166" s="30">
        <f t="shared" si="38"/>
        <v>0</v>
      </c>
      <c r="F166" s="30">
        <f t="shared" si="38"/>
        <v>0</v>
      </c>
      <c r="G166" s="30">
        <f t="shared" si="38"/>
        <v>0</v>
      </c>
    </row>
    <row r="167" spans="1:7" hidden="1" x14ac:dyDescent="0.25">
      <c r="A167" s="188" t="s">
        <v>140</v>
      </c>
      <c r="B167" s="83">
        <v>226</v>
      </c>
      <c r="C167" s="82"/>
      <c r="D167" s="82"/>
      <c r="E167" s="32">
        <f>C167+D167</f>
        <v>0</v>
      </c>
      <c r="F167" s="82"/>
      <c r="G167" s="32">
        <f>E167+F167</f>
        <v>0</v>
      </c>
    </row>
    <row r="168" spans="1:7" hidden="1" x14ac:dyDescent="0.25">
      <c r="A168" s="12"/>
      <c r="B168" s="12">
        <v>226</v>
      </c>
      <c r="C168" s="36"/>
      <c r="D168" s="36"/>
      <c r="E168" s="32">
        <f>C168+D168</f>
        <v>0</v>
      </c>
      <c r="F168" s="36"/>
      <c r="G168" s="32">
        <f>E168+F168</f>
        <v>0</v>
      </c>
    </row>
    <row r="169" spans="1:7" s="99" customFormat="1" hidden="1" x14ac:dyDescent="0.25">
      <c r="A169" s="57" t="s">
        <v>28</v>
      </c>
      <c r="B169" s="98"/>
      <c r="C169" s="30"/>
      <c r="D169" s="30"/>
      <c r="E169" s="30"/>
      <c r="F169" s="30"/>
      <c r="G169" s="30"/>
    </row>
    <row r="170" spans="1:7" hidden="1" x14ac:dyDescent="0.25">
      <c r="A170" s="97" t="s">
        <v>149</v>
      </c>
      <c r="B170" s="12">
        <v>310</v>
      </c>
      <c r="C170" s="36"/>
      <c r="D170" s="36"/>
      <c r="E170" s="32"/>
      <c r="F170" s="36"/>
      <c r="G170" s="32"/>
    </row>
    <row r="171" spans="1:7" hidden="1" x14ac:dyDescent="0.25">
      <c r="A171" s="59" t="s">
        <v>19</v>
      </c>
      <c r="B171" s="60"/>
      <c r="C171" s="35">
        <f>C172</f>
        <v>0</v>
      </c>
      <c r="D171" s="35">
        <f t="shared" ref="D171:G171" si="39">D172</f>
        <v>0</v>
      </c>
      <c r="E171" s="35">
        <f t="shared" si="39"/>
        <v>0</v>
      </c>
      <c r="F171" s="35">
        <f t="shared" si="39"/>
        <v>0</v>
      </c>
      <c r="G171" s="35">
        <f t="shared" si="39"/>
        <v>0</v>
      </c>
    </row>
    <row r="172" spans="1:7" hidden="1" x14ac:dyDescent="0.25">
      <c r="A172" s="19" t="s">
        <v>201</v>
      </c>
      <c r="B172" s="20">
        <v>346</v>
      </c>
      <c r="C172" s="29"/>
      <c r="D172" s="29"/>
      <c r="E172" s="32">
        <f>C172+D172</f>
        <v>0</v>
      </c>
      <c r="F172" s="29"/>
      <c r="G172" s="32">
        <f>E172+F172</f>
        <v>0</v>
      </c>
    </row>
    <row r="173" spans="1:7" hidden="1" x14ac:dyDescent="0.25">
      <c r="A173" s="102" t="s">
        <v>0</v>
      </c>
      <c r="B173" s="104"/>
      <c r="C173" s="119"/>
      <c r="D173" s="119"/>
      <c r="E173" s="119"/>
      <c r="F173" s="119"/>
      <c r="G173" s="119"/>
    </row>
    <row r="174" spans="1:7" hidden="1" x14ac:dyDescent="0.25">
      <c r="A174" s="102" t="s">
        <v>62</v>
      </c>
      <c r="B174" s="103"/>
      <c r="C174" s="107">
        <f t="shared" ref="C174:G174" si="40">SUM(C175:C183)</f>
        <v>0</v>
      </c>
      <c r="D174" s="107">
        <f t="shared" si="40"/>
        <v>0</v>
      </c>
      <c r="E174" s="107">
        <f t="shared" si="40"/>
        <v>0</v>
      </c>
      <c r="F174" s="107">
        <f t="shared" si="40"/>
        <v>0</v>
      </c>
      <c r="G174" s="107">
        <f t="shared" si="40"/>
        <v>0</v>
      </c>
    </row>
    <row r="175" spans="1:7" hidden="1" x14ac:dyDescent="0.25">
      <c r="A175" s="21" t="s">
        <v>63</v>
      </c>
      <c r="B175" s="20">
        <v>226</v>
      </c>
      <c r="C175" s="29"/>
      <c r="D175" s="29"/>
      <c r="E175" s="37">
        <f t="shared" ref="E175:E183" si="41">D175+C175</f>
        <v>0</v>
      </c>
      <c r="F175" s="29"/>
      <c r="G175" s="37">
        <f t="shared" ref="G175:G183" si="42">F175+E175</f>
        <v>0</v>
      </c>
    </row>
    <row r="176" spans="1:7" hidden="1" x14ac:dyDescent="0.25">
      <c r="A176" s="21" t="s">
        <v>202</v>
      </c>
      <c r="B176" s="20">
        <v>225</v>
      </c>
      <c r="C176" s="29"/>
      <c r="D176" s="29"/>
      <c r="E176" s="37">
        <f t="shared" si="41"/>
        <v>0</v>
      </c>
      <c r="F176" s="29"/>
      <c r="G176" s="37">
        <f t="shared" si="42"/>
        <v>0</v>
      </c>
    </row>
    <row r="177" spans="1:7" hidden="1" x14ac:dyDescent="0.25">
      <c r="A177" s="21" t="s">
        <v>86</v>
      </c>
      <c r="B177" s="20">
        <v>225</v>
      </c>
      <c r="C177" s="29"/>
      <c r="D177" s="29"/>
      <c r="E177" s="37">
        <f t="shared" si="41"/>
        <v>0</v>
      </c>
      <c r="F177" s="29"/>
      <c r="G177" s="37">
        <f t="shared" si="42"/>
        <v>0</v>
      </c>
    </row>
    <row r="178" spans="1:7" ht="14.25" hidden="1" customHeight="1" x14ac:dyDescent="0.25">
      <c r="A178" s="21" t="s">
        <v>115</v>
      </c>
      <c r="B178" s="20">
        <v>226</v>
      </c>
      <c r="C178" s="29"/>
      <c r="D178" s="29"/>
      <c r="E178" s="37"/>
      <c r="F178" s="29"/>
      <c r="G178" s="37"/>
    </row>
    <row r="179" spans="1:7" hidden="1" x14ac:dyDescent="0.25">
      <c r="A179" s="21" t="s">
        <v>188</v>
      </c>
      <c r="B179" s="20">
        <v>225</v>
      </c>
      <c r="C179" s="29"/>
      <c r="D179" s="29"/>
      <c r="E179" s="37"/>
      <c r="F179" s="29"/>
      <c r="G179" s="37"/>
    </row>
    <row r="180" spans="1:7" hidden="1" x14ac:dyDescent="0.25">
      <c r="A180" s="21" t="s">
        <v>138</v>
      </c>
      <c r="B180" s="20">
        <v>310</v>
      </c>
      <c r="C180" s="29"/>
      <c r="D180" s="29"/>
      <c r="E180" s="37"/>
      <c r="F180" s="29"/>
      <c r="G180" s="37"/>
    </row>
    <row r="181" spans="1:7" hidden="1" x14ac:dyDescent="0.25">
      <c r="A181" s="21" t="s">
        <v>196</v>
      </c>
      <c r="B181" s="20">
        <v>226</v>
      </c>
      <c r="C181" s="29"/>
      <c r="D181" s="29"/>
      <c r="E181" s="37"/>
      <c r="F181" s="29"/>
      <c r="G181" s="37"/>
    </row>
    <row r="182" spans="1:7" hidden="1" x14ac:dyDescent="0.25">
      <c r="A182" s="21" t="s">
        <v>197</v>
      </c>
      <c r="B182" s="20">
        <v>225</v>
      </c>
      <c r="C182" s="29"/>
      <c r="D182" s="29"/>
      <c r="E182" s="37"/>
      <c r="F182" s="29"/>
      <c r="G182" s="37"/>
    </row>
    <row r="183" spans="1:7" hidden="1" x14ac:dyDescent="0.25">
      <c r="A183" s="21" t="s">
        <v>136</v>
      </c>
      <c r="B183" s="20">
        <v>346</v>
      </c>
      <c r="C183" s="29"/>
      <c r="D183" s="29"/>
      <c r="E183" s="37">
        <f t="shared" si="41"/>
        <v>0</v>
      </c>
      <c r="F183" s="29"/>
      <c r="G183" s="37">
        <f t="shared" si="42"/>
        <v>0</v>
      </c>
    </row>
    <row r="184" spans="1:7" hidden="1" x14ac:dyDescent="0.25">
      <c r="A184" s="102" t="s">
        <v>0</v>
      </c>
      <c r="B184" s="180"/>
      <c r="C184" s="120"/>
      <c r="D184" s="120"/>
      <c r="E184" s="120"/>
      <c r="F184" s="120"/>
      <c r="G184" s="120"/>
    </row>
    <row r="185" spans="1:7" hidden="1" x14ac:dyDescent="0.25">
      <c r="A185" s="102" t="s">
        <v>64</v>
      </c>
      <c r="B185" s="180"/>
      <c r="C185" s="120"/>
      <c r="D185" s="120"/>
      <c r="E185" s="120"/>
      <c r="F185" s="120"/>
      <c r="G185" s="120"/>
    </row>
    <row r="186" spans="1:7" hidden="1" x14ac:dyDescent="0.25">
      <c r="A186" s="21" t="s">
        <v>86</v>
      </c>
      <c r="B186" s="20">
        <v>225</v>
      </c>
      <c r="C186" s="29"/>
      <c r="D186" s="29"/>
      <c r="E186" s="32"/>
      <c r="F186" s="29"/>
      <c r="G186" s="32"/>
    </row>
    <row r="187" spans="1:7" hidden="1" x14ac:dyDescent="0.25">
      <c r="A187" s="21" t="s">
        <v>115</v>
      </c>
      <c r="B187" s="20">
        <v>226</v>
      </c>
      <c r="C187" s="29"/>
      <c r="D187" s="29"/>
      <c r="E187" s="32"/>
      <c r="F187" s="29"/>
      <c r="G187" s="32"/>
    </row>
    <row r="188" spans="1:7" hidden="1" x14ac:dyDescent="0.25">
      <c r="A188" s="21" t="s">
        <v>31</v>
      </c>
      <c r="B188" s="20">
        <v>225</v>
      </c>
      <c r="C188" s="29"/>
      <c r="D188" s="29"/>
      <c r="E188" s="32"/>
      <c r="F188" s="29"/>
      <c r="G188" s="32"/>
    </row>
    <row r="189" spans="1:7" hidden="1" x14ac:dyDescent="0.25">
      <c r="A189" s="21" t="s">
        <v>135</v>
      </c>
      <c r="B189" s="20">
        <v>346</v>
      </c>
      <c r="C189" s="29"/>
      <c r="D189" s="29"/>
      <c r="E189" s="32"/>
      <c r="F189" s="29"/>
      <c r="G189" s="32"/>
    </row>
    <row r="190" spans="1:7" hidden="1" x14ac:dyDescent="0.25">
      <c r="A190" s="21" t="s">
        <v>203</v>
      </c>
      <c r="B190" s="20">
        <v>225</v>
      </c>
      <c r="C190" s="78"/>
      <c r="D190" s="78"/>
      <c r="E190" s="112"/>
      <c r="F190" s="78"/>
      <c r="G190" s="112"/>
    </row>
    <row r="191" spans="1:7" hidden="1" x14ac:dyDescent="0.25">
      <c r="A191" s="21" t="s">
        <v>196</v>
      </c>
      <c r="B191" s="20">
        <v>226</v>
      </c>
      <c r="C191" s="78"/>
      <c r="D191" s="78"/>
      <c r="E191" s="112"/>
      <c r="F191" s="78"/>
      <c r="G191" s="112"/>
    </row>
    <row r="192" spans="1:7" hidden="1" x14ac:dyDescent="0.25">
      <c r="A192" s="21" t="s">
        <v>197</v>
      </c>
      <c r="B192" s="20">
        <v>225</v>
      </c>
      <c r="C192" s="78"/>
      <c r="D192" s="78"/>
      <c r="E192" s="112"/>
      <c r="F192" s="78"/>
      <c r="G192" s="112"/>
    </row>
    <row r="193" spans="1:7" hidden="1" x14ac:dyDescent="0.25">
      <c r="A193" s="21" t="s">
        <v>205</v>
      </c>
      <c r="B193" s="20">
        <v>225</v>
      </c>
      <c r="C193" s="78"/>
      <c r="D193" s="78"/>
      <c r="E193" s="112"/>
      <c r="F193" s="78"/>
      <c r="G193" s="112"/>
    </row>
    <row r="194" spans="1:7" hidden="1" x14ac:dyDescent="0.25">
      <c r="A194" s="21" t="s">
        <v>63</v>
      </c>
      <c r="B194" s="20">
        <v>226</v>
      </c>
      <c r="C194" s="78"/>
      <c r="D194" s="78"/>
      <c r="E194" s="112"/>
      <c r="F194" s="78"/>
      <c r="G194" s="112"/>
    </row>
    <row r="195" spans="1:7" hidden="1" x14ac:dyDescent="0.25">
      <c r="A195" s="38" t="s">
        <v>0</v>
      </c>
      <c r="B195" s="40"/>
      <c r="C195" s="40"/>
      <c r="D195" s="40"/>
      <c r="E195" s="40"/>
      <c r="F195" s="40"/>
      <c r="G195" s="40"/>
    </row>
    <row r="196" spans="1:7" hidden="1" x14ac:dyDescent="0.25">
      <c r="A196" s="38" t="s">
        <v>207</v>
      </c>
      <c r="B196" s="39"/>
      <c r="C196" s="34">
        <f t="shared" ref="C196" si="43">SUM(C199:C199)</f>
        <v>0</v>
      </c>
      <c r="D196" s="34">
        <f t="shared" ref="D196:G196" si="44">SUM(D197:D199)</f>
        <v>0</v>
      </c>
      <c r="E196" s="34">
        <f t="shared" si="44"/>
        <v>0</v>
      </c>
      <c r="F196" s="34">
        <f t="shared" si="44"/>
        <v>0</v>
      </c>
      <c r="G196" s="34">
        <f t="shared" si="44"/>
        <v>0</v>
      </c>
    </row>
    <row r="197" spans="1:7" hidden="1" x14ac:dyDescent="0.25">
      <c r="A197" s="21" t="s">
        <v>21</v>
      </c>
      <c r="B197" s="22">
        <v>346</v>
      </c>
      <c r="C197" s="36"/>
      <c r="D197" s="32"/>
      <c r="E197" s="32">
        <f>C197+D197</f>
        <v>0</v>
      </c>
      <c r="F197" s="32"/>
      <c r="G197" s="32">
        <f>E197+F197</f>
        <v>0</v>
      </c>
    </row>
    <row r="198" spans="1:7" hidden="1" x14ac:dyDescent="0.25">
      <c r="A198" s="21" t="s">
        <v>21</v>
      </c>
      <c r="B198" s="22">
        <v>349</v>
      </c>
      <c r="C198" s="36"/>
      <c r="D198" s="32"/>
      <c r="E198" s="32"/>
      <c r="F198" s="32"/>
      <c r="G198" s="32"/>
    </row>
    <row r="199" spans="1:7" hidden="1" x14ac:dyDescent="0.25">
      <c r="A199" s="12" t="s">
        <v>14</v>
      </c>
      <c r="B199" s="12">
        <v>226</v>
      </c>
      <c r="C199" s="32"/>
      <c r="D199" s="32"/>
      <c r="E199" s="32">
        <f>C199+D199</f>
        <v>0</v>
      </c>
      <c r="F199" s="32"/>
      <c r="G199" s="32">
        <f>E199+F199</f>
        <v>0</v>
      </c>
    </row>
    <row r="200" spans="1:7" hidden="1" x14ac:dyDescent="0.25">
      <c r="A200" s="102" t="s">
        <v>0</v>
      </c>
      <c r="B200" s="224"/>
      <c r="C200" s="32"/>
      <c r="D200" s="32"/>
      <c r="E200" s="32"/>
      <c r="F200" s="32"/>
      <c r="G200" s="32"/>
    </row>
    <row r="201" spans="1:7" hidden="1" x14ac:dyDescent="0.25">
      <c r="A201" s="38" t="s">
        <v>198</v>
      </c>
      <c r="B201" s="224"/>
      <c r="C201" s="32"/>
      <c r="D201" s="32"/>
      <c r="E201" s="32"/>
      <c r="F201" s="32"/>
      <c r="G201" s="32"/>
    </row>
    <row r="202" spans="1:7" hidden="1" x14ac:dyDescent="0.25">
      <c r="A202" s="97" t="s">
        <v>199</v>
      </c>
      <c r="B202" s="224">
        <v>349</v>
      </c>
      <c r="C202" s="32"/>
      <c r="D202" s="32"/>
      <c r="E202" s="32"/>
      <c r="F202" s="32"/>
      <c r="G202" s="32"/>
    </row>
    <row r="203" spans="1:7" hidden="1" x14ac:dyDescent="0.25">
      <c r="A203" s="61" t="s">
        <v>0</v>
      </c>
      <c r="B203" s="62"/>
      <c r="C203" s="182">
        <f>C204+C208</f>
        <v>0</v>
      </c>
      <c r="D203" s="182">
        <f t="shared" ref="D203:G203" si="45">D204+D208</f>
        <v>0</v>
      </c>
      <c r="E203" s="182">
        <f t="shared" si="45"/>
        <v>0</v>
      </c>
      <c r="F203" s="182">
        <f t="shared" si="45"/>
        <v>0</v>
      </c>
      <c r="G203" s="182">
        <f t="shared" si="45"/>
        <v>0</v>
      </c>
    </row>
    <row r="204" spans="1:7" hidden="1" x14ac:dyDescent="0.25">
      <c r="A204" s="61" t="s">
        <v>74</v>
      </c>
      <c r="B204" s="63"/>
      <c r="C204" s="73">
        <f>C205+C206+C208</f>
        <v>0</v>
      </c>
      <c r="D204" s="73">
        <f t="shared" ref="D204:G204" si="46">D205+D206+D208</f>
        <v>0</v>
      </c>
      <c r="E204" s="73">
        <f t="shared" si="46"/>
        <v>0</v>
      </c>
      <c r="F204" s="73">
        <f t="shared" si="46"/>
        <v>0</v>
      </c>
      <c r="G204" s="73">
        <f t="shared" si="46"/>
        <v>0</v>
      </c>
    </row>
    <row r="205" spans="1:7" s="3" customFormat="1" hidden="1" x14ac:dyDescent="0.25">
      <c r="A205" s="23" t="s">
        <v>37</v>
      </c>
      <c r="B205" s="22">
        <v>225</v>
      </c>
      <c r="C205" s="32"/>
      <c r="D205" s="32"/>
      <c r="E205" s="32">
        <f>C205+D205</f>
        <v>0</v>
      </c>
      <c r="F205" s="32"/>
      <c r="G205" s="32">
        <f>E205+F205</f>
        <v>0</v>
      </c>
    </row>
    <row r="206" spans="1:7" hidden="1" x14ac:dyDescent="0.25">
      <c r="A206" s="23" t="s">
        <v>33</v>
      </c>
      <c r="B206" s="24">
        <v>226</v>
      </c>
      <c r="C206" s="36"/>
      <c r="D206" s="36"/>
      <c r="E206" s="32">
        <f>C206+D206</f>
        <v>0</v>
      </c>
      <c r="F206" s="36"/>
      <c r="G206" s="32">
        <f>E206+F206</f>
        <v>0</v>
      </c>
    </row>
    <row r="207" spans="1:7" hidden="1" x14ac:dyDescent="0.25">
      <c r="A207" s="23" t="s">
        <v>162</v>
      </c>
      <c r="B207" s="22">
        <v>310</v>
      </c>
      <c r="C207" s="36"/>
      <c r="D207" s="36"/>
      <c r="E207" s="32"/>
      <c r="F207" s="36"/>
      <c r="G207" s="32"/>
    </row>
    <row r="208" spans="1:7" hidden="1" x14ac:dyDescent="0.25">
      <c r="A208" s="64" t="s">
        <v>130</v>
      </c>
      <c r="B208" s="65"/>
      <c r="C208" s="73">
        <f t="shared" ref="C208:G208" si="47">SUM(C210:C210)</f>
        <v>0</v>
      </c>
      <c r="D208" s="73">
        <f t="shared" si="47"/>
        <v>0</v>
      </c>
      <c r="E208" s="73">
        <f t="shared" si="47"/>
        <v>0</v>
      </c>
      <c r="F208" s="73">
        <f t="shared" si="47"/>
        <v>0</v>
      </c>
      <c r="G208" s="73">
        <f t="shared" si="47"/>
        <v>0</v>
      </c>
    </row>
    <row r="209" spans="1:7" hidden="1" x14ac:dyDescent="0.25">
      <c r="A209" s="21" t="s">
        <v>32</v>
      </c>
      <c r="B209" s="24">
        <v>346</v>
      </c>
      <c r="C209" s="36"/>
      <c r="D209" s="36"/>
      <c r="E209" s="36"/>
      <c r="F209" s="36"/>
      <c r="G209" s="36"/>
    </row>
    <row r="210" spans="1:7" hidden="1" x14ac:dyDescent="0.25">
      <c r="A210" s="21" t="s">
        <v>32</v>
      </c>
      <c r="B210" s="22">
        <v>310</v>
      </c>
      <c r="C210" s="36"/>
      <c r="D210" s="32"/>
      <c r="E210" s="32">
        <f>C210+D210</f>
        <v>0</v>
      </c>
      <c r="F210" s="32"/>
      <c r="G210" s="32">
        <f>E210+F210</f>
        <v>0</v>
      </c>
    </row>
    <row r="211" spans="1:7" x14ac:dyDescent="0.25">
      <c r="A211" s="46" t="s">
        <v>0</v>
      </c>
      <c r="B211" s="47"/>
      <c r="C211" s="47"/>
      <c r="D211" s="47"/>
      <c r="E211" s="47"/>
      <c r="F211" s="47"/>
      <c r="G211" s="47"/>
    </row>
    <row r="212" spans="1:7" x14ac:dyDescent="0.25">
      <c r="A212" s="46" t="s">
        <v>82</v>
      </c>
      <c r="B212" s="48"/>
      <c r="C212" s="74">
        <f t="shared" ref="C212:G212" si="48">SUM(C213:C223)</f>
        <v>0</v>
      </c>
      <c r="D212" s="74">
        <f t="shared" si="48"/>
        <v>56708.39</v>
      </c>
      <c r="E212" s="74">
        <f t="shared" si="48"/>
        <v>56708.39</v>
      </c>
      <c r="F212" s="74">
        <f t="shared" si="48"/>
        <v>22300</v>
      </c>
      <c r="G212" s="74">
        <f t="shared" si="48"/>
        <v>79008.39</v>
      </c>
    </row>
    <row r="213" spans="1:7" s="4" customFormat="1" ht="0.75" customHeight="1" x14ac:dyDescent="0.25">
      <c r="A213" s="25" t="s">
        <v>92</v>
      </c>
      <c r="B213" s="25">
        <v>225</v>
      </c>
      <c r="C213" s="32"/>
      <c r="D213" s="32"/>
      <c r="E213" s="32">
        <f>C213+D213</f>
        <v>0</v>
      </c>
      <c r="F213" s="32"/>
      <c r="G213" s="32">
        <f>E213+F213</f>
        <v>0</v>
      </c>
    </row>
    <row r="214" spans="1:7" s="4" customFormat="1" hidden="1" x14ac:dyDescent="0.25">
      <c r="A214" s="25" t="s">
        <v>125</v>
      </c>
      <c r="B214" s="25">
        <v>225</v>
      </c>
      <c r="C214" s="32"/>
      <c r="D214" s="32"/>
      <c r="E214" s="32">
        <f t="shared" ref="E214:E222" si="49">C214+D214</f>
        <v>0</v>
      </c>
      <c r="F214" s="32"/>
      <c r="G214" s="32"/>
    </row>
    <row r="215" spans="1:7" s="4" customFormat="1" ht="2.25" hidden="1" customHeight="1" x14ac:dyDescent="0.25">
      <c r="A215" s="26" t="s">
        <v>45</v>
      </c>
      <c r="B215" s="25">
        <v>225</v>
      </c>
      <c r="C215" s="32"/>
      <c r="D215" s="32"/>
      <c r="E215" s="32">
        <f t="shared" si="49"/>
        <v>0</v>
      </c>
      <c r="F215" s="32"/>
      <c r="G215" s="32">
        <f>E215+F215</f>
        <v>0</v>
      </c>
    </row>
    <row r="216" spans="1:7" s="4" customFormat="1" hidden="1" x14ac:dyDescent="0.25">
      <c r="A216" s="26" t="s">
        <v>57</v>
      </c>
      <c r="B216" s="25">
        <v>225</v>
      </c>
      <c r="C216" s="32"/>
      <c r="D216" s="32"/>
      <c r="E216" s="32">
        <f t="shared" si="49"/>
        <v>0</v>
      </c>
      <c r="F216" s="32"/>
      <c r="G216" s="32">
        <f>E216+F216</f>
        <v>0</v>
      </c>
    </row>
    <row r="217" spans="1:7" s="4" customFormat="1" hidden="1" x14ac:dyDescent="0.25">
      <c r="A217" s="26" t="s">
        <v>50</v>
      </c>
      <c r="B217" s="25">
        <v>225</v>
      </c>
      <c r="C217" s="32"/>
      <c r="D217" s="32"/>
      <c r="E217" s="32">
        <f t="shared" si="49"/>
        <v>0</v>
      </c>
      <c r="F217" s="32"/>
      <c r="G217" s="32">
        <f t="shared" ref="G217:G222" si="50">E217+F217</f>
        <v>0</v>
      </c>
    </row>
    <row r="218" spans="1:7" s="4" customFormat="1" hidden="1" x14ac:dyDescent="0.25">
      <c r="A218" s="26" t="s">
        <v>70</v>
      </c>
      <c r="B218" s="25">
        <v>226</v>
      </c>
      <c r="C218" s="32"/>
      <c r="D218" s="32"/>
      <c r="E218" s="32">
        <f t="shared" si="49"/>
        <v>0</v>
      </c>
      <c r="F218" s="32"/>
      <c r="G218" s="32">
        <f t="shared" si="50"/>
        <v>0</v>
      </c>
    </row>
    <row r="219" spans="1:7" s="4" customFormat="1" hidden="1" x14ac:dyDescent="0.25">
      <c r="A219" s="26" t="s">
        <v>48</v>
      </c>
      <c r="B219" s="25">
        <v>225</v>
      </c>
      <c r="C219" s="32"/>
      <c r="D219" s="32"/>
      <c r="E219" s="32">
        <f t="shared" si="49"/>
        <v>0</v>
      </c>
      <c r="F219" s="32"/>
      <c r="G219" s="32">
        <f t="shared" si="50"/>
        <v>0</v>
      </c>
    </row>
    <row r="220" spans="1:7" s="4" customFormat="1" hidden="1" x14ac:dyDescent="0.25">
      <c r="A220" s="18" t="s">
        <v>65</v>
      </c>
      <c r="B220" s="25">
        <v>225</v>
      </c>
      <c r="C220" s="32"/>
      <c r="D220" s="32"/>
      <c r="E220" s="32">
        <f t="shared" si="49"/>
        <v>0</v>
      </c>
      <c r="F220" s="32"/>
      <c r="G220" s="32">
        <f t="shared" si="50"/>
        <v>0</v>
      </c>
    </row>
    <row r="221" spans="1:7" s="4" customFormat="1" hidden="1" x14ac:dyDescent="0.25">
      <c r="A221" s="191" t="s">
        <v>175</v>
      </c>
      <c r="B221" s="25">
        <v>225</v>
      </c>
      <c r="C221" s="32"/>
      <c r="D221" s="32"/>
      <c r="E221" s="32">
        <f t="shared" si="49"/>
        <v>0</v>
      </c>
      <c r="F221" s="32"/>
      <c r="G221" s="32">
        <f t="shared" si="50"/>
        <v>0</v>
      </c>
    </row>
    <row r="222" spans="1:7" s="4" customFormat="1" x14ac:dyDescent="0.25">
      <c r="A222" s="21" t="s">
        <v>25</v>
      </c>
      <c r="B222" s="25">
        <v>225</v>
      </c>
      <c r="C222" s="32"/>
      <c r="D222" s="32">
        <f>42608.39+14100</f>
        <v>56708.39</v>
      </c>
      <c r="E222" s="32">
        <f t="shared" si="49"/>
        <v>56708.39</v>
      </c>
      <c r="F222" s="32">
        <v>22300</v>
      </c>
      <c r="G222" s="32">
        <f t="shared" si="50"/>
        <v>79008.39</v>
      </c>
    </row>
    <row r="223" spans="1:7" x14ac:dyDescent="0.25">
      <c r="A223" s="21" t="s">
        <v>26</v>
      </c>
      <c r="B223" s="22">
        <v>225</v>
      </c>
      <c r="C223" s="36"/>
      <c r="D223" s="32"/>
      <c r="E223" s="32">
        <f>C223+D223</f>
        <v>0</v>
      </c>
      <c r="F223" s="32"/>
      <c r="G223" s="32">
        <f>E223+F223</f>
        <v>0</v>
      </c>
    </row>
    <row r="224" spans="1:7" x14ac:dyDescent="0.25">
      <c r="A224" s="49" t="s">
        <v>0</v>
      </c>
      <c r="B224" s="50"/>
      <c r="C224" s="50"/>
      <c r="D224" s="50"/>
      <c r="E224" s="50"/>
      <c r="F224" s="50"/>
      <c r="G224" s="50"/>
    </row>
    <row r="225" spans="1:7" x14ac:dyDescent="0.25">
      <c r="A225" s="49" t="s">
        <v>53</v>
      </c>
      <c r="B225" s="51"/>
      <c r="C225" s="33">
        <f>SUM(C226:C230)</f>
        <v>0</v>
      </c>
      <c r="D225" s="33">
        <f t="shared" ref="D225:G225" si="51">SUM(D226:D230)</f>
        <v>99909</v>
      </c>
      <c r="E225" s="33">
        <f t="shared" si="51"/>
        <v>99909</v>
      </c>
      <c r="F225" s="33">
        <f t="shared" si="51"/>
        <v>0</v>
      </c>
      <c r="G225" s="33">
        <f t="shared" si="51"/>
        <v>99909</v>
      </c>
    </row>
    <row r="226" spans="1:7" x14ac:dyDescent="0.25">
      <c r="A226" s="21" t="s">
        <v>25</v>
      </c>
      <c r="B226" s="22">
        <v>225</v>
      </c>
      <c r="C226" s="36"/>
      <c r="D226" s="32">
        <f>49909+50000</f>
        <v>99909</v>
      </c>
      <c r="E226" s="32">
        <f>C226+D226</f>
        <v>99909</v>
      </c>
      <c r="F226" s="32"/>
      <c r="G226" s="32">
        <f>E226+F226</f>
        <v>99909</v>
      </c>
    </row>
    <row r="227" spans="1:7" ht="0.75" customHeight="1" x14ac:dyDescent="0.25">
      <c r="A227" s="26" t="s">
        <v>45</v>
      </c>
      <c r="B227" s="22">
        <v>225</v>
      </c>
      <c r="C227" s="36"/>
      <c r="D227" s="32"/>
      <c r="E227" s="32">
        <f>C227+D227</f>
        <v>0</v>
      </c>
      <c r="F227" s="32"/>
      <c r="G227" s="32">
        <f>E227+F227</f>
        <v>0</v>
      </c>
    </row>
    <row r="228" spans="1:7" hidden="1" x14ac:dyDescent="0.25">
      <c r="A228" s="26" t="s">
        <v>142</v>
      </c>
      <c r="B228" s="22">
        <v>225</v>
      </c>
      <c r="C228" s="36"/>
      <c r="D228" s="32"/>
      <c r="E228" s="32">
        <f>C228+D228</f>
        <v>0</v>
      </c>
      <c r="F228" s="32"/>
      <c r="G228" s="32">
        <f>E228+F228</f>
        <v>0</v>
      </c>
    </row>
    <row r="229" spans="1:7" hidden="1" x14ac:dyDescent="0.25">
      <c r="A229" s="26" t="s">
        <v>139</v>
      </c>
      <c r="B229" s="22">
        <v>225</v>
      </c>
      <c r="C229" s="32"/>
      <c r="D229" s="32"/>
      <c r="E229" s="32">
        <f>C229+D229</f>
        <v>0</v>
      </c>
      <c r="F229" s="32"/>
      <c r="G229" s="32">
        <f>E229+F229</f>
        <v>0</v>
      </c>
    </row>
    <row r="230" spans="1:7" hidden="1" x14ac:dyDescent="0.25">
      <c r="A230" s="23" t="s">
        <v>141</v>
      </c>
      <c r="B230" s="22">
        <v>225</v>
      </c>
      <c r="C230" s="36"/>
      <c r="D230" s="32"/>
      <c r="E230" s="32">
        <f>C230+D230</f>
        <v>0</v>
      </c>
      <c r="F230" s="32"/>
      <c r="G230" s="32">
        <f>E230+F230</f>
        <v>0</v>
      </c>
    </row>
    <row r="231" spans="1:7" hidden="1" x14ac:dyDescent="0.25">
      <c r="A231" s="239" t="s">
        <v>0</v>
      </c>
      <c r="B231" s="240"/>
      <c r="C231" s="107"/>
      <c r="D231" s="119"/>
      <c r="E231" s="119"/>
      <c r="F231" s="119"/>
      <c r="G231" s="120"/>
    </row>
    <row r="232" spans="1:7" hidden="1" x14ac:dyDescent="0.25">
      <c r="A232" s="124" t="s">
        <v>83</v>
      </c>
      <c r="B232" s="125"/>
      <c r="C232" s="107">
        <f>SUM(C233:C239)</f>
        <v>0</v>
      </c>
      <c r="D232" s="107">
        <f t="shared" ref="D232:G232" si="52">SUM(D233:D239)</f>
        <v>0</v>
      </c>
      <c r="E232" s="107">
        <f t="shared" si="52"/>
        <v>0</v>
      </c>
      <c r="F232" s="107">
        <f t="shared" si="52"/>
        <v>0</v>
      </c>
      <c r="G232" s="107">
        <f t="shared" si="52"/>
        <v>0</v>
      </c>
    </row>
    <row r="233" spans="1:7" hidden="1" x14ac:dyDescent="0.25">
      <c r="A233" s="23" t="s">
        <v>26</v>
      </c>
      <c r="B233" s="152">
        <v>225</v>
      </c>
      <c r="C233" s="82"/>
      <c r="D233" s="37"/>
      <c r="E233" s="37"/>
      <c r="F233" s="37"/>
      <c r="G233" s="37"/>
    </row>
    <row r="234" spans="1:7" hidden="1" x14ac:dyDescent="0.25">
      <c r="A234" s="23" t="s">
        <v>112</v>
      </c>
      <c r="B234" s="152">
        <v>225</v>
      </c>
      <c r="C234" s="82"/>
      <c r="D234" s="37"/>
      <c r="E234" s="37"/>
      <c r="F234" s="37"/>
      <c r="G234" s="37"/>
    </row>
    <row r="235" spans="1:7" hidden="1" x14ac:dyDescent="0.25">
      <c r="A235" s="23" t="s">
        <v>92</v>
      </c>
      <c r="B235" s="152">
        <v>225</v>
      </c>
      <c r="C235" s="82"/>
      <c r="D235" s="37"/>
      <c r="E235" s="37"/>
      <c r="F235" s="37"/>
      <c r="G235" s="37"/>
    </row>
    <row r="236" spans="1:7" hidden="1" x14ac:dyDescent="0.25">
      <c r="A236" s="23" t="s">
        <v>176</v>
      </c>
      <c r="B236" s="152">
        <v>225</v>
      </c>
      <c r="C236" s="82"/>
      <c r="D236" s="37"/>
      <c r="E236" s="37"/>
      <c r="F236" s="37"/>
      <c r="G236" s="37"/>
    </row>
    <row r="237" spans="1:7" hidden="1" x14ac:dyDescent="0.25">
      <c r="A237" s="23" t="s">
        <v>45</v>
      </c>
      <c r="B237" s="152">
        <v>225</v>
      </c>
      <c r="C237" s="82"/>
      <c r="D237" s="37"/>
      <c r="E237" s="37"/>
      <c r="F237" s="37"/>
      <c r="G237" s="37"/>
    </row>
    <row r="238" spans="1:7" hidden="1" x14ac:dyDescent="0.25">
      <c r="A238" s="23" t="s">
        <v>25</v>
      </c>
      <c r="B238" s="152">
        <v>225</v>
      </c>
      <c r="C238" s="82"/>
      <c r="D238" s="37"/>
      <c r="E238" s="37"/>
      <c r="F238" s="37"/>
      <c r="G238" s="37">
        <f>F238</f>
        <v>0</v>
      </c>
    </row>
    <row r="239" spans="1:7" hidden="1" x14ac:dyDescent="0.25">
      <c r="A239" s="18" t="s">
        <v>65</v>
      </c>
      <c r="B239" s="152">
        <v>225</v>
      </c>
      <c r="C239" s="82"/>
      <c r="D239" s="37"/>
      <c r="E239" s="37"/>
      <c r="F239" s="37"/>
      <c r="G239" s="37"/>
    </row>
    <row r="240" spans="1:7" hidden="1" x14ac:dyDescent="0.25">
      <c r="A240" s="124" t="s">
        <v>128</v>
      </c>
      <c r="B240" s="83"/>
      <c r="C240" s="198"/>
      <c r="D240" s="37"/>
      <c r="E240" s="37"/>
      <c r="F240" s="37"/>
      <c r="G240" s="37"/>
    </row>
    <row r="241" spans="1:7" hidden="1" x14ac:dyDescent="0.25">
      <c r="A241" s="199" t="s">
        <v>171</v>
      </c>
      <c r="B241" s="152">
        <v>225</v>
      </c>
      <c r="C241" s="198"/>
      <c r="D241" s="37"/>
      <c r="E241" s="37"/>
      <c r="F241" s="37"/>
      <c r="G241" s="37"/>
    </row>
    <row r="242" spans="1:7" hidden="1" x14ac:dyDescent="0.25">
      <c r="A242" s="241"/>
      <c r="B242" s="242"/>
      <c r="C242" s="148"/>
      <c r="D242" s="32"/>
      <c r="E242" s="32"/>
      <c r="F242" s="32"/>
      <c r="G242" s="32"/>
    </row>
    <row r="243" spans="1:7" hidden="1" x14ac:dyDescent="0.25">
      <c r="A243" s="241"/>
      <c r="B243" s="242"/>
      <c r="C243" s="148"/>
      <c r="D243" s="32"/>
      <c r="E243" s="32"/>
      <c r="F243" s="32"/>
      <c r="G243" s="32"/>
    </row>
    <row r="244" spans="1:7" hidden="1" x14ac:dyDescent="0.25">
      <c r="A244" s="132"/>
      <c r="B244" s="131"/>
      <c r="C244" s="148"/>
      <c r="D244" s="32"/>
      <c r="E244" s="32"/>
      <c r="F244" s="32"/>
      <c r="G244" s="32"/>
    </row>
    <row r="245" spans="1:7" hidden="1" x14ac:dyDescent="0.25">
      <c r="A245" s="21"/>
      <c r="B245" s="24"/>
      <c r="C245" s="148"/>
      <c r="D245" s="32"/>
      <c r="E245" s="32"/>
      <c r="F245" s="32"/>
      <c r="G245" s="32"/>
    </row>
    <row r="246" spans="1:7" hidden="1" x14ac:dyDescent="0.25">
      <c r="A246" s="133"/>
      <c r="B246" s="24"/>
      <c r="C246" s="148"/>
      <c r="D246" s="32"/>
      <c r="E246" s="32"/>
      <c r="F246" s="32"/>
      <c r="G246" s="32"/>
    </row>
    <row r="247" spans="1:7" hidden="1" x14ac:dyDescent="0.25">
      <c r="A247" s="121" t="s">
        <v>0</v>
      </c>
      <c r="B247" s="118"/>
      <c r="C247" s="149"/>
      <c r="D247" s="120"/>
      <c r="E247" s="120"/>
      <c r="F247" s="120"/>
      <c r="G247" s="120"/>
    </row>
    <row r="248" spans="1:7" hidden="1" x14ac:dyDescent="0.25">
      <c r="A248" s="124" t="s">
        <v>145</v>
      </c>
      <c r="B248" s="118"/>
      <c r="C248" s="149"/>
      <c r="D248" s="120"/>
      <c r="E248" s="120"/>
      <c r="F248" s="120"/>
      <c r="G248" s="120"/>
    </row>
    <row r="249" spans="1:7" hidden="1" x14ac:dyDescent="0.25">
      <c r="A249" s="132" t="s">
        <v>97</v>
      </c>
      <c r="B249" s="24">
        <v>225</v>
      </c>
      <c r="C249" s="148"/>
      <c r="D249" s="32"/>
      <c r="E249" s="32"/>
      <c r="F249" s="32"/>
      <c r="G249" s="32"/>
    </row>
    <row r="250" spans="1:7" hidden="1" x14ac:dyDescent="0.25">
      <c r="A250" s="236" t="s">
        <v>0</v>
      </c>
      <c r="B250" s="237"/>
      <c r="C250" s="153"/>
      <c r="D250" s="154"/>
      <c r="E250" s="154"/>
      <c r="F250" s="154"/>
      <c r="G250" s="154"/>
    </row>
    <row r="251" spans="1:7" hidden="1" x14ac:dyDescent="0.25">
      <c r="A251" s="238" t="s">
        <v>84</v>
      </c>
      <c r="B251" s="236"/>
      <c r="C251" s="155"/>
      <c r="D251" s="154"/>
      <c r="E251" s="154"/>
      <c r="F251" s="154">
        <f>F254</f>
        <v>0</v>
      </c>
      <c r="G251" s="154">
        <f>F251</f>
        <v>0</v>
      </c>
    </row>
    <row r="252" spans="1:7" hidden="1" x14ac:dyDescent="0.25">
      <c r="A252" s="23" t="s">
        <v>67</v>
      </c>
      <c r="B252" s="22">
        <v>225</v>
      </c>
      <c r="C252" s="111"/>
      <c r="D252" s="32"/>
      <c r="E252" s="32"/>
      <c r="F252" s="32"/>
      <c r="G252" s="32"/>
    </row>
    <row r="253" spans="1:7" hidden="1" x14ac:dyDescent="0.25">
      <c r="A253" s="23" t="s">
        <v>65</v>
      </c>
      <c r="B253" s="22">
        <v>225</v>
      </c>
      <c r="C253" s="111"/>
      <c r="D253" s="32"/>
      <c r="E253" s="32"/>
      <c r="F253" s="32"/>
      <c r="G253" s="32"/>
    </row>
    <row r="254" spans="1:7" hidden="1" x14ac:dyDescent="0.25">
      <c r="A254" s="21" t="s">
        <v>126</v>
      </c>
      <c r="B254" s="196">
        <v>225</v>
      </c>
      <c r="C254" s="111"/>
      <c r="D254" s="112"/>
      <c r="E254" s="112"/>
      <c r="F254" s="32"/>
      <c r="G254" s="32">
        <f>F254</f>
        <v>0</v>
      </c>
    </row>
    <row r="255" spans="1:7" hidden="1" x14ac:dyDescent="0.25">
      <c r="A255" s="46" t="s">
        <v>6</v>
      </c>
      <c r="B255" s="47"/>
      <c r="C255" s="47"/>
      <c r="D255" s="47"/>
      <c r="E255" s="47"/>
      <c r="F255" s="47"/>
      <c r="G255" s="47"/>
    </row>
    <row r="256" spans="1:7" hidden="1" x14ac:dyDescent="0.25">
      <c r="A256" s="197" t="s">
        <v>120</v>
      </c>
      <c r="B256" s="15">
        <v>251</v>
      </c>
      <c r="C256" s="75"/>
      <c r="D256" s="75"/>
      <c r="E256" s="75">
        <f>C256+D256</f>
        <v>0</v>
      </c>
      <c r="F256" s="75">
        <f>F257</f>
        <v>0</v>
      </c>
      <c r="G256" s="75">
        <f>E256+F256</f>
        <v>0</v>
      </c>
    </row>
    <row r="257" spans="1:7" hidden="1" x14ac:dyDescent="0.25">
      <c r="A257" s="185" t="s">
        <v>190</v>
      </c>
      <c r="B257" s="183">
        <v>251</v>
      </c>
      <c r="C257" s="184"/>
      <c r="D257" s="184"/>
      <c r="E257" s="184"/>
      <c r="F257" s="189"/>
      <c r="G257" s="75">
        <f>E257+F257</f>
        <v>0</v>
      </c>
    </row>
    <row r="258" spans="1:7" hidden="1" x14ac:dyDescent="0.25">
      <c r="A258" s="66" t="s">
        <v>0</v>
      </c>
      <c r="B258" s="67"/>
      <c r="C258" s="67"/>
      <c r="D258" s="67"/>
      <c r="E258" s="67"/>
      <c r="F258" s="67"/>
      <c r="G258" s="67"/>
    </row>
    <row r="259" spans="1:7" hidden="1" x14ac:dyDescent="0.25">
      <c r="A259" s="66" t="s">
        <v>75</v>
      </c>
      <c r="B259" s="68"/>
      <c r="C259" s="76">
        <f>C260</f>
        <v>0</v>
      </c>
      <c r="D259" s="76">
        <f t="shared" ref="D259:G259" si="53">SUM(D260:D260)</f>
        <v>0</v>
      </c>
      <c r="E259" s="76">
        <f t="shared" si="53"/>
        <v>0</v>
      </c>
      <c r="F259" s="76">
        <f t="shared" si="53"/>
        <v>0</v>
      </c>
      <c r="G259" s="76">
        <f t="shared" si="53"/>
        <v>0</v>
      </c>
    </row>
    <row r="260" spans="1:7" hidden="1" x14ac:dyDescent="0.25">
      <c r="A260" s="21" t="s">
        <v>181</v>
      </c>
      <c r="B260" s="22">
        <v>226</v>
      </c>
      <c r="C260" s="36"/>
      <c r="D260" s="32"/>
      <c r="E260" s="32">
        <f>C260+D260</f>
        <v>0</v>
      </c>
      <c r="F260" s="32"/>
      <c r="G260" s="32">
        <f>E260+F260</f>
        <v>0</v>
      </c>
    </row>
    <row r="261" spans="1:7" x14ac:dyDescent="0.25">
      <c r="A261" s="54" t="s">
        <v>6</v>
      </c>
      <c r="B261" s="55"/>
      <c r="C261" s="55"/>
      <c r="D261" s="55"/>
      <c r="E261" s="55"/>
      <c r="F261" s="55"/>
      <c r="G261" s="55"/>
    </row>
    <row r="262" spans="1:7" x14ac:dyDescent="0.25">
      <c r="A262" s="54" t="s">
        <v>127</v>
      </c>
      <c r="B262" s="56"/>
      <c r="C262" s="77">
        <f>C264+C265</f>
        <v>19706</v>
      </c>
      <c r="D262" s="77">
        <f>SUM(D263:D263)</f>
        <v>0</v>
      </c>
      <c r="E262" s="77">
        <f>C262+D262</f>
        <v>19706</v>
      </c>
      <c r="F262" s="77">
        <f>SUM(F263:F263)</f>
        <v>0</v>
      </c>
      <c r="G262" s="77">
        <f>E262+F262</f>
        <v>19706</v>
      </c>
    </row>
    <row r="263" spans="1:7" ht="0.75" customHeight="1" x14ac:dyDescent="0.25">
      <c r="A263" s="7" t="s">
        <v>44</v>
      </c>
      <c r="B263" s="7">
        <v>225</v>
      </c>
      <c r="C263" s="28"/>
      <c r="D263" s="28"/>
      <c r="E263" s="28">
        <f>C263+D263</f>
        <v>0</v>
      </c>
      <c r="F263" s="28"/>
      <c r="G263" s="28">
        <f>E263+F263</f>
        <v>0</v>
      </c>
    </row>
    <row r="264" spans="1:7" x14ac:dyDescent="0.25">
      <c r="A264" s="7" t="s">
        <v>209</v>
      </c>
      <c r="B264" s="114">
        <v>310</v>
      </c>
      <c r="C264" s="181">
        <v>19399</v>
      </c>
      <c r="D264" s="181"/>
      <c r="E264" s="28">
        <f t="shared" ref="E264:E268" si="54">C264+D264</f>
        <v>19399</v>
      </c>
      <c r="F264" s="181"/>
      <c r="G264" s="28">
        <f t="shared" ref="G264:G268" si="55">E264+F264</f>
        <v>19399</v>
      </c>
    </row>
    <row r="265" spans="1:7" x14ac:dyDescent="0.25">
      <c r="A265" s="7" t="s">
        <v>210</v>
      </c>
      <c r="B265" s="114">
        <v>346</v>
      </c>
      <c r="C265" s="181">
        <v>307</v>
      </c>
      <c r="D265" s="181"/>
      <c r="E265" s="28">
        <f t="shared" si="54"/>
        <v>307</v>
      </c>
      <c r="F265" s="181"/>
      <c r="G265" s="28">
        <f t="shared" si="55"/>
        <v>307</v>
      </c>
    </row>
    <row r="266" spans="1:7" hidden="1" x14ac:dyDescent="0.25">
      <c r="A266" s="7" t="s">
        <v>100</v>
      </c>
      <c r="B266" s="114">
        <v>225</v>
      </c>
      <c r="C266" s="181"/>
      <c r="D266" s="181"/>
      <c r="E266" s="28">
        <f t="shared" si="54"/>
        <v>0</v>
      </c>
      <c r="F266" s="181"/>
      <c r="G266" s="28">
        <f t="shared" si="55"/>
        <v>0</v>
      </c>
    </row>
    <row r="267" spans="1:7" hidden="1" x14ac:dyDescent="0.25">
      <c r="A267" s="7" t="s">
        <v>143</v>
      </c>
      <c r="B267" s="114">
        <v>225</v>
      </c>
      <c r="C267" s="181"/>
      <c r="D267" s="181"/>
      <c r="E267" s="28">
        <f t="shared" si="54"/>
        <v>0</v>
      </c>
      <c r="F267" s="181"/>
      <c r="G267" s="28">
        <f t="shared" si="55"/>
        <v>0</v>
      </c>
    </row>
    <row r="268" spans="1:7" hidden="1" x14ac:dyDescent="0.25">
      <c r="A268" s="7" t="s">
        <v>121</v>
      </c>
      <c r="B268" s="114">
        <v>225</v>
      </c>
      <c r="C268" s="181"/>
      <c r="D268" s="181"/>
      <c r="E268" s="28">
        <f t="shared" si="54"/>
        <v>0</v>
      </c>
      <c r="F268" s="181"/>
      <c r="G268" s="28">
        <f t="shared" si="55"/>
        <v>0</v>
      </c>
    </row>
    <row r="269" spans="1:7" x14ac:dyDescent="0.25">
      <c r="A269" s="87" t="s">
        <v>6</v>
      </c>
      <c r="B269" s="88"/>
      <c r="C269" s="88"/>
      <c r="D269" s="88"/>
      <c r="E269" s="88"/>
      <c r="F269" s="88"/>
      <c r="G269" s="88"/>
    </row>
    <row r="270" spans="1:7" x14ac:dyDescent="0.25">
      <c r="A270" s="87" t="s">
        <v>51</v>
      </c>
      <c r="B270" s="89"/>
      <c r="C270" s="143">
        <f>SUM(C271:C271)</f>
        <v>22952.58</v>
      </c>
      <c r="D270" s="143">
        <f>SUM(D271:D271)+D272</f>
        <v>214824.71</v>
      </c>
      <c r="E270" s="143">
        <f>C270+D270</f>
        <v>237777.28999999998</v>
      </c>
      <c r="F270" s="143">
        <f>SUM(F271:F271)</f>
        <v>68939.09</v>
      </c>
      <c r="G270" s="143">
        <f>E270+F270</f>
        <v>306716.38</v>
      </c>
    </row>
    <row r="271" spans="1:7" x14ac:dyDescent="0.25">
      <c r="A271" s="18" t="s">
        <v>191</v>
      </c>
      <c r="B271" s="7">
        <v>223</v>
      </c>
      <c r="C271" s="28">
        <v>22952.58</v>
      </c>
      <c r="D271" s="28">
        <f>33165.07+43675.42+45310.22+65000</f>
        <v>187150.71</v>
      </c>
      <c r="E271" s="28">
        <f>C271+D271</f>
        <v>210103.28999999998</v>
      </c>
      <c r="F271" s="28">
        <f>26413.68+6860.18+35665.23</f>
        <v>68939.09</v>
      </c>
      <c r="G271" s="28">
        <f>E271+F271</f>
        <v>279042.38</v>
      </c>
    </row>
    <row r="272" spans="1:7" x14ac:dyDescent="0.25">
      <c r="A272" s="87" t="s">
        <v>131</v>
      </c>
      <c r="B272" s="187"/>
      <c r="C272" s="192"/>
      <c r="D272" s="192">
        <f>D273</f>
        <v>27674</v>
      </c>
      <c r="E272" s="192">
        <f>C272+D272</f>
        <v>27674</v>
      </c>
      <c r="F272" s="192"/>
      <c r="G272" s="192">
        <f>E272+F272</f>
        <v>27674</v>
      </c>
    </row>
    <row r="273" spans="1:7" x14ac:dyDescent="0.25">
      <c r="A273" s="191" t="s">
        <v>192</v>
      </c>
      <c r="B273" s="7">
        <v>225</v>
      </c>
      <c r="C273" s="181"/>
      <c r="D273" s="28">
        <v>27674</v>
      </c>
      <c r="E273" s="28">
        <f>C273+D273</f>
        <v>27674</v>
      </c>
      <c r="F273" s="28"/>
      <c r="G273" s="28">
        <f>E273+F273</f>
        <v>27674</v>
      </c>
    </row>
    <row r="274" spans="1:7" s="1" customFormat="1" hidden="1" x14ac:dyDescent="0.25">
      <c r="A274" s="69" t="s">
        <v>6</v>
      </c>
      <c r="B274" s="70"/>
      <c r="C274" s="70"/>
      <c r="D274" s="70"/>
      <c r="E274" s="70"/>
      <c r="F274" s="70"/>
      <c r="G274" s="70"/>
    </row>
    <row r="275" spans="1:7" s="1" customFormat="1" hidden="1" x14ac:dyDescent="0.25">
      <c r="A275" s="102" t="s">
        <v>99</v>
      </c>
      <c r="B275" s="104"/>
      <c r="C275" s="108">
        <f t="shared" ref="C275:G275" si="56">C276+C279</f>
        <v>0</v>
      </c>
      <c r="D275" s="108">
        <f t="shared" si="56"/>
        <v>0</v>
      </c>
      <c r="E275" s="108">
        <f t="shared" si="56"/>
        <v>0</v>
      </c>
      <c r="F275" s="108">
        <f t="shared" si="56"/>
        <v>0</v>
      </c>
      <c r="G275" s="108">
        <f t="shared" si="56"/>
        <v>0</v>
      </c>
    </row>
    <row r="276" spans="1:7" s="1" customFormat="1" hidden="1" x14ac:dyDescent="0.25">
      <c r="A276" s="91" t="s">
        <v>17</v>
      </c>
      <c r="B276" s="92"/>
      <c r="C276" s="93">
        <f t="shared" ref="C276" si="57">SUM(C277:C277)</f>
        <v>0</v>
      </c>
      <c r="D276" s="93">
        <f>SUM(D277:D278)</f>
        <v>0</v>
      </c>
      <c r="E276" s="93">
        <f>SUM(E277:E278)</f>
        <v>0</v>
      </c>
      <c r="F276" s="93">
        <f>SUM(F277:F278)</f>
        <v>0</v>
      </c>
      <c r="G276" s="93">
        <f>G277+G278</f>
        <v>0</v>
      </c>
    </row>
    <row r="277" spans="1:7" hidden="1" x14ac:dyDescent="0.25">
      <c r="A277" s="7" t="s">
        <v>29</v>
      </c>
      <c r="B277" s="7">
        <v>225</v>
      </c>
      <c r="C277" s="28"/>
      <c r="D277" s="28"/>
      <c r="E277" s="28">
        <f>C277+D277</f>
        <v>0</v>
      </c>
      <c r="F277" s="28"/>
      <c r="G277" s="28">
        <f>E277+F277</f>
        <v>0</v>
      </c>
    </row>
    <row r="278" spans="1:7" hidden="1" x14ac:dyDescent="0.25">
      <c r="A278" s="13" t="s">
        <v>206</v>
      </c>
      <c r="B278" s="190">
        <v>225</v>
      </c>
      <c r="C278" s="28"/>
      <c r="D278" s="28"/>
      <c r="E278" s="28">
        <f>C278+D278</f>
        <v>0</v>
      </c>
      <c r="F278" s="28"/>
      <c r="G278" s="28">
        <f>E278+F278</f>
        <v>0</v>
      </c>
    </row>
    <row r="279" spans="1:7" s="1" customFormat="1" hidden="1" x14ac:dyDescent="0.25">
      <c r="A279" s="91" t="s">
        <v>28</v>
      </c>
      <c r="B279" s="92"/>
      <c r="C279" s="93">
        <f>C280</f>
        <v>0</v>
      </c>
      <c r="D279" s="93">
        <f t="shared" ref="D279:G279" si="58">D280</f>
        <v>0</v>
      </c>
      <c r="E279" s="93">
        <f t="shared" si="58"/>
        <v>0</v>
      </c>
      <c r="F279" s="93">
        <f t="shared" si="58"/>
        <v>0</v>
      </c>
      <c r="G279" s="93">
        <f t="shared" si="58"/>
        <v>0</v>
      </c>
    </row>
    <row r="280" spans="1:7" hidden="1" x14ac:dyDescent="0.25">
      <c r="A280" s="7"/>
      <c r="B280" s="7">
        <v>310</v>
      </c>
      <c r="C280" s="29"/>
      <c r="D280" s="29"/>
      <c r="E280" s="29">
        <f>C280+D280</f>
        <v>0</v>
      </c>
      <c r="F280" s="29"/>
      <c r="G280" s="29">
        <f>E280+F280</f>
        <v>0</v>
      </c>
    </row>
    <row r="281" spans="1:7" x14ac:dyDescent="0.25">
      <c r="A281" s="49" t="s">
        <v>6</v>
      </c>
      <c r="B281" s="50"/>
      <c r="C281" s="50"/>
      <c r="D281" s="50"/>
      <c r="E281" s="50"/>
      <c r="F281" s="50"/>
      <c r="G281" s="50"/>
    </row>
    <row r="282" spans="1:7" ht="14.25" customHeight="1" x14ac:dyDescent="0.25">
      <c r="A282" s="102" t="s">
        <v>54</v>
      </c>
      <c r="B282" s="104"/>
      <c r="C282" s="107">
        <f t="shared" ref="C282:G282" si="59">C283+C285+C289+C292+C294</f>
        <v>2184.4</v>
      </c>
      <c r="D282" s="107">
        <f t="shared" si="59"/>
        <v>8100</v>
      </c>
      <c r="E282" s="107">
        <f t="shared" si="59"/>
        <v>10284.4</v>
      </c>
      <c r="F282" s="107">
        <f t="shared" si="59"/>
        <v>6664.33</v>
      </c>
      <c r="G282" s="107">
        <f t="shared" si="59"/>
        <v>16948.73</v>
      </c>
    </row>
    <row r="283" spans="1:7" hidden="1" x14ac:dyDescent="0.25">
      <c r="A283" s="71" t="s">
        <v>38</v>
      </c>
      <c r="B283" s="72"/>
      <c r="C283" s="33">
        <f>C284</f>
        <v>0</v>
      </c>
      <c r="D283" s="33">
        <f t="shared" ref="D283:G283" si="60">D284</f>
        <v>0</v>
      </c>
      <c r="E283" s="33">
        <f t="shared" si="60"/>
        <v>0</v>
      </c>
      <c r="F283" s="33">
        <f t="shared" si="60"/>
        <v>0</v>
      </c>
      <c r="G283" s="33">
        <f t="shared" si="60"/>
        <v>0</v>
      </c>
    </row>
    <row r="284" spans="1:7" hidden="1" x14ac:dyDescent="0.25">
      <c r="A284" s="7" t="s">
        <v>39</v>
      </c>
      <c r="B284" s="7">
        <v>222</v>
      </c>
      <c r="C284" s="29"/>
      <c r="D284" s="29"/>
      <c r="E284" s="29">
        <f>C284+D284</f>
        <v>0</v>
      </c>
      <c r="F284" s="29"/>
      <c r="G284" s="29">
        <f>E284+F284</f>
        <v>0</v>
      </c>
    </row>
    <row r="285" spans="1:7" x14ac:dyDescent="0.25">
      <c r="A285" s="71" t="s">
        <v>17</v>
      </c>
      <c r="B285" s="72"/>
      <c r="C285" s="33">
        <f t="shared" ref="C285:G285" si="61">SUM(C286:C288)</f>
        <v>2184.4</v>
      </c>
      <c r="D285" s="33">
        <f t="shared" si="61"/>
        <v>0</v>
      </c>
      <c r="E285" s="33">
        <f t="shared" si="61"/>
        <v>2184.4</v>
      </c>
      <c r="F285" s="33">
        <f t="shared" si="61"/>
        <v>0</v>
      </c>
      <c r="G285" s="33">
        <f t="shared" si="61"/>
        <v>2184.4</v>
      </c>
    </row>
    <row r="286" spans="1:7" ht="0.75" customHeight="1" x14ac:dyDescent="0.25">
      <c r="A286" s="7" t="s">
        <v>15</v>
      </c>
      <c r="B286" s="7">
        <v>225</v>
      </c>
      <c r="C286" s="29"/>
      <c r="D286" s="29"/>
      <c r="E286" s="29">
        <f>C286+D286</f>
        <v>0</v>
      </c>
      <c r="F286" s="29"/>
      <c r="G286" s="29">
        <f>E286+F286</f>
        <v>0</v>
      </c>
    </row>
    <row r="287" spans="1:7" hidden="1" x14ac:dyDescent="0.25">
      <c r="A287" s="7" t="s">
        <v>29</v>
      </c>
      <c r="B287" s="7">
        <v>225</v>
      </c>
      <c r="C287" s="29"/>
      <c r="D287" s="29"/>
      <c r="E287" s="29">
        <f t="shared" ref="E287:E288" si="62">C287+D287</f>
        <v>0</v>
      </c>
      <c r="F287" s="29"/>
      <c r="G287" s="29">
        <f t="shared" ref="G287:G288" si="63">E287+F287</f>
        <v>0</v>
      </c>
    </row>
    <row r="288" spans="1:7" x14ac:dyDescent="0.25">
      <c r="A288" s="7" t="s">
        <v>226</v>
      </c>
      <c r="B288" s="7">
        <v>223</v>
      </c>
      <c r="C288" s="29">
        <v>2184.4</v>
      </c>
      <c r="D288" s="29"/>
      <c r="E288" s="29">
        <f t="shared" si="62"/>
        <v>2184.4</v>
      </c>
      <c r="F288" s="29"/>
      <c r="G288" s="29">
        <f t="shared" si="63"/>
        <v>2184.4</v>
      </c>
    </row>
    <row r="289" spans="1:7" ht="14.25" customHeight="1" x14ac:dyDescent="0.25">
      <c r="A289" s="71" t="s">
        <v>18</v>
      </c>
      <c r="B289" s="72"/>
      <c r="C289" s="33">
        <f t="shared" ref="C289:G289" si="64">SUM(C291:C291)</f>
        <v>0</v>
      </c>
      <c r="D289" s="33">
        <f t="shared" si="64"/>
        <v>0</v>
      </c>
      <c r="E289" s="33">
        <f t="shared" si="64"/>
        <v>0</v>
      </c>
      <c r="F289" s="33">
        <f t="shared" si="64"/>
        <v>6664.33</v>
      </c>
      <c r="G289" s="33">
        <f t="shared" si="64"/>
        <v>6664.33</v>
      </c>
    </row>
    <row r="290" spans="1:7" hidden="1" x14ac:dyDescent="0.25">
      <c r="A290" s="129"/>
      <c r="B290" s="219"/>
      <c r="C290" s="36"/>
      <c r="D290" s="36"/>
      <c r="E290" s="36"/>
      <c r="F290" s="36"/>
      <c r="G290" s="36"/>
    </row>
    <row r="291" spans="1:7" x14ac:dyDescent="0.25">
      <c r="A291" s="7" t="s">
        <v>104</v>
      </c>
      <c r="B291" s="7">
        <v>226</v>
      </c>
      <c r="C291" s="29"/>
      <c r="D291" s="29"/>
      <c r="E291" s="29">
        <f>C291+D291</f>
        <v>0</v>
      </c>
      <c r="F291" s="29">
        <v>6664.33</v>
      </c>
      <c r="G291" s="29">
        <f>E291+F291</f>
        <v>6664.33</v>
      </c>
    </row>
    <row r="292" spans="1:7" x14ac:dyDescent="0.25">
      <c r="A292" s="71" t="s">
        <v>28</v>
      </c>
      <c r="B292" s="72"/>
      <c r="C292" s="33">
        <f>C293</f>
        <v>0</v>
      </c>
      <c r="D292" s="33">
        <f t="shared" ref="D292" si="65">D293</f>
        <v>8100</v>
      </c>
      <c r="E292" s="33">
        <f t="shared" ref="E292" si="66">E293</f>
        <v>8100</v>
      </c>
      <c r="F292" s="33">
        <f t="shared" ref="F292" si="67">F293</f>
        <v>0</v>
      </c>
      <c r="G292" s="33">
        <f t="shared" ref="G292" si="68">G293</f>
        <v>8100</v>
      </c>
    </row>
    <row r="293" spans="1:7" x14ac:dyDescent="0.25">
      <c r="A293" s="7" t="s">
        <v>225</v>
      </c>
      <c r="B293" s="7">
        <v>310</v>
      </c>
      <c r="C293" s="29"/>
      <c r="D293" s="29">
        <v>8100</v>
      </c>
      <c r="E293" s="29">
        <f>C293+D293</f>
        <v>8100</v>
      </c>
      <c r="F293" s="29"/>
      <c r="G293" s="29">
        <f>E293+F293</f>
        <v>8100</v>
      </c>
    </row>
    <row r="294" spans="1:7" ht="8.25" hidden="1" customHeight="1" x14ac:dyDescent="0.25">
      <c r="A294" s="71" t="s">
        <v>19</v>
      </c>
      <c r="B294" s="72"/>
      <c r="C294" s="33">
        <f>C296</f>
        <v>0</v>
      </c>
      <c r="D294" s="33">
        <f t="shared" ref="D294:G294" si="69">D296</f>
        <v>0</v>
      </c>
      <c r="E294" s="33">
        <f t="shared" si="69"/>
        <v>0</v>
      </c>
      <c r="F294" s="33">
        <f t="shared" si="69"/>
        <v>0</v>
      </c>
      <c r="G294" s="33">
        <f t="shared" si="69"/>
        <v>0</v>
      </c>
    </row>
    <row r="295" spans="1:7" hidden="1" x14ac:dyDescent="0.25">
      <c r="A295" s="220" t="s">
        <v>195</v>
      </c>
      <c r="B295" s="24">
        <v>346</v>
      </c>
      <c r="C295" s="33"/>
      <c r="D295" s="33"/>
      <c r="E295" s="33"/>
      <c r="F295" s="33"/>
      <c r="G295" s="33"/>
    </row>
    <row r="296" spans="1:7" hidden="1" x14ac:dyDescent="0.25">
      <c r="A296" s="7" t="s">
        <v>193</v>
      </c>
      <c r="B296" s="7">
        <v>344</v>
      </c>
      <c r="C296" s="29"/>
      <c r="D296" s="29"/>
      <c r="E296" s="29">
        <f>C296+D296</f>
        <v>0</v>
      </c>
      <c r="F296" s="29"/>
      <c r="G296" s="29">
        <f>E296+F296</f>
        <v>0</v>
      </c>
    </row>
    <row r="297" spans="1:7" hidden="1" x14ac:dyDescent="0.25">
      <c r="A297" s="49" t="s">
        <v>6</v>
      </c>
      <c r="B297" s="50"/>
      <c r="C297" s="50"/>
      <c r="D297" s="50"/>
      <c r="E297" s="50"/>
      <c r="F297" s="50"/>
      <c r="G297" s="50"/>
    </row>
    <row r="298" spans="1:7" hidden="1" x14ac:dyDescent="0.25">
      <c r="A298" s="113" t="s">
        <v>87</v>
      </c>
      <c r="B298" s="156"/>
      <c r="C298" s="157">
        <f t="shared" ref="C298:G298" si="70">SUM(C299:C299)</f>
        <v>0</v>
      </c>
      <c r="D298" s="157">
        <f t="shared" si="70"/>
        <v>0</v>
      </c>
      <c r="E298" s="157">
        <f t="shared" si="70"/>
        <v>0</v>
      </c>
      <c r="F298" s="157">
        <f t="shared" si="70"/>
        <v>0</v>
      </c>
      <c r="G298" s="157">
        <f t="shared" si="70"/>
        <v>0</v>
      </c>
    </row>
    <row r="299" spans="1:7" hidden="1" x14ac:dyDescent="0.25">
      <c r="A299" s="7" t="s">
        <v>194</v>
      </c>
      <c r="B299" s="7">
        <v>225</v>
      </c>
      <c r="C299" s="29"/>
      <c r="D299" s="29"/>
      <c r="E299" s="29">
        <f>C299+D299</f>
        <v>0</v>
      </c>
      <c r="F299" s="29"/>
      <c r="G299" s="29">
        <f>E299+F299</f>
        <v>0</v>
      </c>
    </row>
    <row r="300" spans="1:7" hidden="1" x14ac:dyDescent="0.25">
      <c r="A300" s="38" t="s">
        <v>6</v>
      </c>
      <c r="B300" s="40"/>
      <c r="C300" s="40"/>
      <c r="D300" s="40"/>
      <c r="E300" s="40"/>
      <c r="F300" s="40"/>
      <c r="G300" s="40"/>
    </row>
    <row r="301" spans="1:7" hidden="1" x14ac:dyDescent="0.25">
      <c r="A301" s="38"/>
      <c r="B301" s="39"/>
      <c r="C301" s="34">
        <f>SUM(C302:C302)</f>
        <v>0</v>
      </c>
      <c r="D301" s="34">
        <f>SUM(D302:D302)</f>
        <v>0</v>
      </c>
      <c r="E301" s="34">
        <f>C301+D301</f>
        <v>0</v>
      </c>
      <c r="F301" s="34">
        <f>SUM(F302:F302)</f>
        <v>0</v>
      </c>
      <c r="G301" s="34">
        <f>E301+F301</f>
        <v>0</v>
      </c>
    </row>
    <row r="302" spans="1:7" hidden="1" x14ac:dyDescent="0.25">
      <c r="A302" s="7"/>
      <c r="B302" s="7">
        <v>225</v>
      </c>
      <c r="C302" s="29"/>
      <c r="D302" s="29">
        <f>17433-17433</f>
        <v>0</v>
      </c>
      <c r="E302" s="29">
        <f>C302+D302</f>
        <v>0</v>
      </c>
      <c r="F302" s="29"/>
      <c r="G302" s="29">
        <f>E302+F302</f>
        <v>0</v>
      </c>
    </row>
    <row r="303" spans="1:7" hidden="1" x14ac:dyDescent="0.25">
      <c r="A303" s="66" t="s">
        <v>6</v>
      </c>
      <c r="B303" s="67"/>
      <c r="C303" s="67"/>
      <c r="D303" s="67"/>
      <c r="E303" s="67"/>
      <c r="F303" s="67"/>
      <c r="G303" s="67"/>
    </row>
    <row r="304" spans="1:7" hidden="1" x14ac:dyDescent="0.25">
      <c r="A304" s="66" t="s">
        <v>91</v>
      </c>
      <c r="B304" s="68"/>
      <c r="C304" s="76">
        <f>SUM(C305:C305)</f>
        <v>0</v>
      </c>
      <c r="D304" s="76">
        <f>SUM(D305:D305)</f>
        <v>0</v>
      </c>
      <c r="E304" s="76">
        <f>C304+D304</f>
        <v>0</v>
      </c>
      <c r="F304" s="76">
        <f>SUM(F305:F305)</f>
        <v>0</v>
      </c>
      <c r="G304" s="76">
        <f>E304+F304</f>
        <v>0</v>
      </c>
    </row>
    <row r="305" spans="1:7" ht="15" hidden="1" customHeight="1" x14ac:dyDescent="0.25">
      <c r="A305" s="7" t="s">
        <v>106</v>
      </c>
      <c r="B305" s="7">
        <v>346</v>
      </c>
      <c r="C305" s="29"/>
      <c r="D305" s="29"/>
      <c r="E305" s="29">
        <f>C305+D305</f>
        <v>0</v>
      </c>
      <c r="F305" s="29"/>
      <c r="G305" s="29">
        <f>E305+F305</f>
        <v>0</v>
      </c>
    </row>
    <row r="306" spans="1:7" ht="9" customHeight="1" x14ac:dyDescent="0.25">
      <c r="A306" s="66" t="s">
        <v>6</v>
      </c>
      <c r="B306" s="114"/>
      <c r="C306" s="29"/>
      <c r="D306" s="29"/>
      <c r="E306" s="29"/>
      <c r="F306" s="29"/>
      <c r="G306" s="29"/>
    </row>
    <row r="307" spans="1:7" ht="15" hidden="1" customHeight="1" x14ac:dyDescent="0.25">
      <c r="A307" s="200" t="s">
        <v>172</v>
      </c>
      <c r="B307" s="114">
        <v>251</v>
      </c>
      <c r="C307" s="29"/>
      <c r="D307" s="29"/>
      <c r="E307" s="29"/>
      <c r="F307" s="29"/>
      <c r="G307" s="29"/>
    </row>
    <row r="308" spans="1:7" ht="15" hidden="1" customHeight="1" x14ac:dyDescent="0.25">
      <c r="A308" s="200" t="s">
        <v>160</v>
      </c>
      <c r="B308" s="114">
        <v>251</v>
      </c>
      <c r="C308" s="29"/>
      <c r="D308" s="29"/>
      <c r="E308" s="29"/>
      <c r="F308" s="29"/>
      <c r="G308" s="29"/>
    </row>
    <row r="309" spans="1:7" ht="15" hidden="1" customHeight="1" x14ac:dyDescent="0.25">
      <c r="A309" s="200" t="s">
        <v>173</v>
      </c>
      <c r="B309" s="114">
        <v>251</v>
      </c>
      <c r="C309" s="29"/>
      <c r="D309" s="29"/>
      <c r="E309" s="29"/>
      <c r="F309" s="29"/>
      <c r="G309" s="29"/>
    </row>
    <row r="310" spans="1:7" ht="15" hidden="1" customHeight="1" x14ac:dyDescent="0.25">
      <c r="A310" s="200" t="s">
        <v>169</v>
      </c>
      <c r="B310" s="114">
        <v>251</v>
      </c>
      <c r="C310" s="29"/>
      <c r="D310" s="29"/>
      <c r="E310" s="29"/>
      <c r="F310" s="29"/>
      <c r="G310" s="29"/>
    </row>
    <row r="311" spans="1:7" ht="15" hidden="1" customHeight="1" x14ac:dyDescent="0.25">
      <c r="A311" s="66" t="s">
        <v>6</v>
      </c>
      <c r="B311" s="114"/>
      <c r="C311" s="29"/>
      <c r="D311" s="29"/>
      <c r="E311" s="29"/>
      <c r="F311" s="29"/>
      <c r="G311" s="29"/>
    </row>
    <row r="312" spans="1:7" ht="15" hidden="1" customHeight="1" x14ac:dyDescent="0.25">
      <c r="A312" s="200" t="s">
        <v>163</v>
      </c>
      <c r="B312" s="114">
        <v>225</v>
      </c>
      <c r="C312" s="29"/>
      <c r="D312" s="29"/>
      <c r="E312" s="29"/>
      <c r="F312" s="29"/>
      <c r="G312" s="29"/>
    </row>
    <row r="313" spans="1:7" ht="15" hidden="1" customHeight="1" x14ac:dyDescent="0.25">
      <c r="A313" s="66" t="s">
        <v>6</v>
      </c>
      <c r="B313" s="114"/>
      <c r="C313" s="29"/>
      <c r="D313" s="29"/>
      <c r="E313" s="29"/>
      <c r="F313" s="29"/>
      <c r="G313" s="29"/>
    </row>
    <row r="314" spans="1:7" ht="15" hidden="1" customHeight="1" x14ac:dyDescent="0.25">
      <c r="A314" s="200" t="s">
        <v>164</v>
      </c>
      <c r="B314" s="114">
        <v>225</v>
      </c>
      <c r="C314" s="29"/>
      <c r="D314" s="29"/>
      <c r="E314" s="29"/>
      <c r="F314" s="29"/>
      <c r="G314" s="29"/>
    </row>
    <row r="315" spans="1:7" ht="15" hidden="1" customHeight="1" x14ac:dyDescent="0.25">
      <c r="A315" s="66" t="s">
        <v>6</v>
      </c>
      <c r="B315" s="114"/>
      <c r="C315" s="29"/>
      <c r="D315" s="29"/>
      <c r="E315" s="29"/>
      <c r="F315" s="29"/>
      <c r="G315" s="29"/>
    </row>
    <row r="316" spans="1:7" ht="15" hidden="1" customHeight="1" x14ac:dyDescent="0.25">
      <c r="A316" s="200" t="s">
        <v>165</v>
      </c>
      <c r="B316" s="114">
        <v>225</v>
      </c>
      <c r="C316" s="29"/>
      <c r="D316" s="29"/>
      <c r="E316" s="29"/>
      <c r="F316" s="29"/>
      <c r="G316" s="29"/>
    </row>
    <row r="317" spans="1:7" ht="15" hidden="1" customHeight="1" x14ac:dyDescent="0.25">
      <c r="A317" s="66" t="s">
        <v>6</v>
      </c>
      <c r="B317" s="114"/>
      <c r="C317" s="29"/>
      <c r="D317" s="29"/>
      <c r="E317" s="29"/>
      <c r="F317" s="29"/>
      <c r="G317" s="29"/>
    </row>
    <row r="318" spans="1:7" ht="15" hidden="1" customHeight="1" x14ac:dyDescent="0.25">
      <c r="A318" s="200" t="s">
        <v>166</v>
      </c>
      <c r="B318" s="114">
        <v>225</v>
      </c>
      <c r="C318" s="29"/>
      <c r="D318" s="29"/>
      <c r="E318" s="29"/>
      <c r="F318" s="29"/>
      <c r="G318" s="29"/>
    </row>
    <row r="319" spans="1:7" hidden="1" x14ac:dyDescent="0.25">
      <c r="A319" s="38" t="s">
        <v>6</v>
      </c>
      <c r="B319" s="40"/>
      <c r="C319" s="40"/>
      <c r="D319" s="40"/>
      <c r="E319" s="40"/>
      <c r="F319" s="40"/>
      <c r="G319" s="40"/>
    </row>
    <row r="320" spans="1:7" hidden="1" x14ac:dyDescent="0.25">
      <c r="A320" s="38"/>
      <c r="B320" s="39"/>
      <c r="C320" s="34">
        <f>SUM(C321:C321)</f>
        <v>0</v>
      </c>
      <c r="D320" s="34">
        <f>SUM(D321:D321)</f>
        <v>0</v>
      </c>
      <c r="E320" s="34">
        <f>C320+D320</f>
        <v>0</v>
      </c>
      <c r="F320" s="34">
        <f>SUM(F321:F321)</f>
        <v>0</v>
      </c>
      <c r="G320" s="34">
        <f>E320+F320</f>
        <v>0</v>
      </c>
    </row>
    <row r="321" spans="1:7" hidden="1" x14ac:dyDescent="0.25">
      <c r="A321" s="200" t="s">
        <v>177</v>
      </c>
      <c r="B321" s="7">
        <v>225</v>
      </c>
      <c r="C321" s="29"/>
      <c r="D321" s="29"/>
      <c r="E321" s="29">
        <f>C321+D321</f>
        <v>0</v>
      </c>
      <c r="F321" s="29"/>
      <c r="G321" s="29">
        <f>E321+F321</f>
        <v>0</v>
      </c>
    </row>
    <row r="322" spans="1:7" hidden="1" x14ac:dyDescent="0.25">
      <c r="A322" s="200" t="s">
        <v>178</v>
      </c>
      <c r="B322" s="7">
        <v>225</v>
      </c>
      <c r="C322" s="29"/>
      <c r="D322" s="29"/>
      <c r="E322" s="29"/>
      <c r="F322" s="29"/>
      <c r="G322" s="29"/>
    </row>
    <row r="323" spans="1:7" hidden="1" x14ac:dyDescent="0.25">
      <c r="A323" s="200" t="s">
        <v>179</v>
      </c>
      <c r="B323" s="7">
        <v>225</v>
      </c>
      <c r="C323" s="29"/>
      <c r="D323" s="29"/>
      <c r="E323" s="29"/>
      <c r="F323" s="29"/>
      <c r="G323" s="29"/>
    </row>
    <row r="324" spans="1:7" hidden="1" x14ac:dyDescent="0.25">
      <c r="A324" s="200" t="s">
        <v>180</v>
      </c>
      <c r="B324" s="12">
        <v>225</v>
      </c>
      <c r="C324" s="32"/>
      <c r="D324" s="32"/>
      <c r="E324" s="32"/>
      <c r="F324" s="32"/>
      <c r="G324" s="32"/>
    </row>
    <row r="325" spans="1:7" hidden="1" x14ac:dyDescent="0.25">
      <c r="A325" s="123"/>
      <c r="B325" s="10">
        <v>241</v>
      </c>
      <c r="C325" s="117"/>
      <c r="D325" s="117"/>
      <c r="E325" s="117"/>
      <c r="F325" s="117"/>
      <c r="G325" s="117"/>
    </row>
    <row r="326" spans="1:7" hidden="1" x14ac:dyDescent="0.25">
      <c r="A326" s="116"/>
      <c r="B326" s="114"/>
      <c r="C326" s="29"/>
      <c r="D326" s="29"/>
      <c r="E326" s="29"/>
      <c r="F326" s="29"/>
      <c r="G326" s="29"/>
    </row>
    <row r="327" spans="1:7" hidden="1" x14ac:dyDescent="0.25">
      <c r="A327" s="7"/>
      <c r="B327" s="114">
        <v>241</v>
      </c>
      <c r="C327" s="29"/>
      <c r="D327" s="29"/>
      <c r="E327" s="29"/>
      <c r="F327" s="29"/>
      <c r="G327" s="29"/>
    </row>
    <row r="328" spans="1:7" hidden="1" x14ac:dyDescent="0.25">
      <c r="A328" s="116"/>
      <c r="B328" s="114"/>
      <c r="C328" s="29"/>
      <c r="D328" s="29"/>
      <c r="E328" s="29"/>
      <c r="F328" s="29"/>
      <c r="G328" s="29"/>
    </row>
    <row r="329" spans="1:7" hidden="1" x14ac:dyDescent="0.25">
      <c r="A329" s="7"/>
      <c r="B329" s="114">
        <v>241</v>
      </c>
      <c r="C329" s="29"/>
      <c r="D329" s="29"/>
      <c r="E329" s="29"/>
      <c r="F329" s="29"/>
      <c r="G329" s="29"/>
    </row>
    <row r="330" spans="1:7" x14ac:dyDescent="0.25">
      <c r="A330" s="186" t="s">
        <v>146</v>
      </c>
      <c r="B330" s="187">
        <v>251</v>
      </c>
      <c r="C330" s="115">
        <v>881243</v>
      </c>
      <c r="D330" s="225">
        <v>871243</v>
      </c>
      <c r="E330" s="29">
        <f>C330+D330</f>
        <v>1752486</v>
      </c>
      <c r="F330" s="29">
        <v>871243</v>
      </c>
      <c r="G330" s="29">
        <f>E330+F330</f>
        <v>2623729</v>
      </c>
    </row>
    <row r="331" spans="1:7" hidden="1" x14ac:dyDescent="0.25">
      <c r="A331" s="13"/>
      <c r="B331" s="114"/>
      <c r="C331" s="78"/>
      <c r="D331" s="78"/>
      <c r="E331" s="78"/>
      <c r="F331" s="78"/>
      <c r="G331" s="78"/>
    </row>
    <row r="332" spans="1:7" hidden="1" x14ac:dyDescent="0.25">
      <c r="A332" s="102"/>
      <c r="B332" s="103"/>
      <c r="C332" s="103"/>
      <c r="D332" s="103"/>
      <c r="E332" s="103"/>
      <c r="F332" s="103"/>
      <c r="G332" s="103"/>
    </row>
    <row r="333" spans="1:7" hidden="1" x14ac:dyDescent="0.25">
      <c r="A333" s="105"/>
      <c r="B333" s="106">
        <v>241</v>
      </c>
      <c r="C333" s="108"/>
      <c r="D333" s="108"/>
      <c r="E333" s="108">
        <f>C333+D333</f>
        <v>0</v>
      </c>
      <c r="F333" s="108"/>
      <c r="G333" s="108">
        <f>E333+F333</f>
        <v>0</v>
      </c>
    </row>
    <row r="334" spans="1:7" hidden="1" x14ac:dyDescent="0.25">
      <c r="A334" s="38"/>
      <c r="B334" s="40"/>
      <c r="C334" s="40"/>
      <c r="D334" s="40"/>
      <c r="E334" s="40"/>
      <c r="F334" s="40"/>
      <c r="G334" s="40"/>
    </row>
    <row r="335" spans="1:7" hidden="1" x14ac:dyDescent="0.25">
      <c r="A335" s="38"/>
      <c r="B335" s="39"/>
      <c r="C335" s="34">
        <f>SUM(C337:C337)</f>
        <v>0</v>
      </c>
      <c r="D335" s="34">
        <f>SUM(D337:D337)</f>
        <v>0</v>
      </c>
      <c r="E335" s="34">
        <f>C335+D335</f>
        <v>0</v>
      </c>
      <c r="F335" s="34">
        <f>SUM(F337:F337)</f>
        <v>0</v>
      </c>
      <c r="G335" s="34">
        <f>E335+F335</f>
        <v>0</v>
      </c>
    </row>
    <row r="336" spans="1:7" hidden="1" x14ac:dyDescent="0.25">
      <c r="A336" s="94"/>
      <c r="B336" s="96">
        <v>346</v>
      </c>
      <c r="C336" s="82"/>
      <c r="D336" s="82"/>
      <c r="E336" s="82"/>
      <c r="F336" s="82"/>
      <c r="G336" s="82"/>
    </row>
    <row r="337" spans="1:7" hidden="1" x14ac:dyDescent="0.25">
      <c r="A337" s="7"/>
      <c r="B337" s="7">
        <v>221</v>
      </c>
      <c r="C337" s="29"/>
      <c r="D337" s="29"/>
      <c r="E337" s="29">
        <f>C337+D337</f>
        <v>0</v>
      </c>
      <c r="F337" s="29"/>
      <c r="G337" s="29">
        <f>E337+F337</f>
        <v>0</v>
      </c>
    </row>
    <row r="338" spans="1:7" hidden="1" x14ac:dyDescent="0.25">
      <c r="A338" s="38" t="s">
        <v>6</v>
      </c>
      <c r="B338" s="40"/>
      <c r="C338" s="40"/>
      <c r="D338" s="40"/>
      <c r="E338" s="40"/>
      <c r="F338" s="40"/>
      <c r="G338" s="40"/>
    </row>
    <row r="339" spans="1:7" hidden="1" x14ac:dyDescent="0.25">
      <c r="A339" s="38" t="s">
        <v>59</v>
      </c>
      <c r="B339" s="39"/>
      <c r="C339" s="34">
        <f>SUM(C340:C340)</f>
        <v>0</v>
      </c>
      <c r="D339" s="34">
        <f>SUM(D340:D340)+D344</f>
        <v>0</v>
      </c>
      <c r="E339" s="34">
        <f>C339+D339</f>
        <v>0</v>
      </c>
      <c r="F339" s="34">
        <f>SUM(F340:F340)</f>
        <v>0</v>
      </c>
      <c r="G339" s="34">
        <f>E339+F339</f>
        <v>0</v>
      </c>
    </row>
    <row r="340" spans="1:7" hidden="1" x14ac:dyDescent="0.25">
      <c r="A340" s="7" t="s">
        <v>161</v>
      </c>
      <c r="B340" s="7">
        <v>346</v>
      </c>
      <c r="C340" s="29"/>
      <c r="D340" s="29"/>
      <c r="E340" s="29">
        <f>C340+D340</f>
        <v>0</v>
      </c>
      <c r="F340" s="29"/>
      <c r="G340" s="29">
        <f>E340+F340</f>
        <v>0</v>
      </c>
    </row>
    <row r="341" spans="1:7" hidden="1" x14ac:dyDescent="0.25">
      <c r="A341" s="13" t="s">
        <v>185</v>
      </c>
      <c r="B341" s="7">
        <v>296</v>
      </c>
      <c r="C341" s="29"/>
      <c r="D341" s="29"/>
      <c r="E341" s="29"/>
      <c r="F341" s="29"/>
      <c r="G341" s="29"/>
    </row>
    <row r="342" spans="1:7" ht="9.75" hidden="1" customHeight="1" x14ac:dyDescent="0.25">
      <c r="A342" s="13" t="s">
        <v>129</v>
      </c>
      <c r="B342" s="7">
        <v>346</v>
      </c>
      <c r="C342" s="29"/>
      <c r="D342" s="29"/>
      <c r="E342" s="29">
        <f t="shared" ref="E342" si="71">C342+D342</f>
        <v>0</v>
      </c>
      <c r="F342" s="29"/>
      <c r="G342" s="29">
        <f t="shared" ref="G342:G344" si="72">E342+F342</f>
        <v>0</v>
      </c>
    </row>
    <row r="343" spans="1:7" hidden="1" x14ac:dyDescent="0.25">
      <c r="A343" s="13" t="s">
        <v>200</v>
      </c>
      <c r="B343" s="114">
        <v>349</v>
      </c>
      <c r="C343" s="78"/>
      <c r="D343" s="29"/>
      <c r="E343" s="29"/>
      <c r="F343" s="29"/>
      <c r="G343" s="29"/>
    </row>
    <row r="344" spans="1:7" hidden="1" x14ac:dyDescent="0.25">
      <c r="A344" s="7" t="s">
        <v>117</v>
      </c>
      <c r="B344" s="114">
        <v>225</v>
      </c>
      <c r="C344" s="78"/>
      <c r="D344" s="29"/>
      <c r="E344" s="29">
        <f>C344+D344</f>
        <v>0</v>
      </c>
      <c r="F344" s="29"/>
      <c r="G344" s="29">
        <f t="shared" si="72"/>
        <v>0</v>
      </c>
    </row>
    <row r="345" spans="1:7" hidden="1" x14ac:dyDescent="0.25">
      <c r="A345" s="54" t="s">
        <v>6</v>
      </c>
      <c r="B345" s="84"/>
      <c r="C345" s="85"/>
      <c r="D345" s="85"/>
      <c r="E345" s="85"/>
      <c r="F345" s="85"/>
      <c r="G345" s="85"/>
    </row>
    <row r="346" spans="1:7" hidden="1" x14ac:dyDescent="0.25">
      <c r="A346" s="234"/>
      <c r="B346" s="235"/>
      <c r="C346" s="35">
        <f>C347</f>
        <v>0</v>
      </c>
      <c r="D346" s="35">
        <f t="shared" ref="D346:G346" si="73">D347</f>
        <v>0</v>
      </c>
      <c r="E346" s="35">
        <f t="shared" si="73"/>
        <v>0</v>
      </c>
      <c r="F346" s="35">
        <f t="shared" si="73"/>
        <v>0</v>
      </c>
      <c r="G346" s="35">
        <f t="shared" si="73"/>
        <v>0</v>
      </c>
    </row>
    <row r="347" spans="1:7" hidden="1" x14ac:dyDescent="0.25">
      <c r="A347" s="7"/>
      <c r="B347" s="7"/>
      <c r="C347" s="29"/>
      <c r="D347" s="29"/>
      <c r="E347" s="29">
        <f>C347+D347</f>
        <v>0</v>
      </c>
      <c r="F347" s="29"/>
      <c r="G347" s="29">
        <f>E347+F347</f>
        <v>0</v>
      </c>
    </row>
    <row r="348" spans="1:7" hidden="1" x14ac:dyDescent="0.25">
      <c r="A348" s="41"/>
      <c r="B348" s="79"/>
      <c r="C348" s="80"/>
      <c r="D348" s="80"/>
      <c r="E348" s="80"/>
      <c r="F348" s="80"/>
      <c r="G348" s="80"/>
    </row>
    <row r="349" spans="1:7" hidden="1" x14ac:dyDescent="0.25">
      <c r="A349" s="81"/>
      <c r="B349" s="79"/>
      <c r="C349" s="30">
        <f>C350</f>
        <v>0</v>
      </c>
      <c r="D349" s="30">
        <f t="shared" ref="D349:G349" si="74">D350</f>
        <v>0</v>
      </c>
      <c r="E349" s="30">
        <f t="shared" si="74"/>
        <v>0</v>
      </c>
      <c r="F349" s="30">
        <f t="shared" si="74"/>
        <v>0</v>
      </c>
      <c r="G349" s="30">
        <f t="shared" si="74"/>
        <v>0</v>
      </c>
    </row>
    <row r="350" spans="1:7" hidden="1" x14ac:dyDescent="0.25">
      <c r="A350" s="13"/>
      <c r="B350" s="7"/>
      <c r="C350" s="29"/>
      <c r="D350" s="29"/>
      <c r="E350" s="29">
        <f>C350+D350</f>
        <v>0</v>
      </c>
      <c r="F350" s="29"/>
      <c r="G350" s="29">
        <f>E350+F350</f>
        <v>0</v>
      </c>
    </row>
    <row r="351" spans="1:7" hidden="1" x14ac:dyDescent="0.25">
      <c r="A351" s="41"/>
      <c r="B351" s="79"/>
      <c r="C351" s="80"/>
      <c r="D351" s="80"/>
      <c r="E351" s="80"/>
      <c r="F351" s="80"/>
      <c r="G351" s="80"/>
    </row>
    <row r="352" spans="1:7" hidden="1" x14ac:dyDescent="0.25">
      <c r="A352" s="81"/>
      <c r="B352" s="79"/>
      <c r="C352" s="30">
        <f>C353</f>
        <v>0</v>
      </c>
      <c r="D352" s="30">
        <f t="shared" ref="D352:G352" si="75">D353</f>
        <v>0</v>
      </c>
      <c r="E352" s="30">
        <f t="shared" si="75"/>
        <v>0</v>
      </c>
      <c r="F352" s="30">
        <f t="shared" si="75"/>
        <v>0</v>
      </c>
      <c r="G352" s="30">
        <f t="shared" si="75"/>
        <v>0</v>
      </c>
    </row>
    <row r="353" spans="1:7" hidden="1" x14ac:dyDescent="0.25">
      <c r="A353" s="13"/>
      <c r="B353" s="7"/>
      <c r="C353" s="29"/>
      <c r="D353" s="29"/>
      <c r="E353" s="29">
        <f>C353+D353</f>
        <v>0</v>
      </c>
      <c r="F353" s="29"/>
      <c r="G353" s="29">
        <f>E353+F353</f>
        <v>0</v>
      </c>
    </row>
    <row r="354" spans="1:7" hidden="1" x14ac:dyDescent="0.25">
      <c r="A354" s="221" t="s">
        <v>6</v>
      </c>
      <c r="B354" s="114"/>
      <c r="C354" s="78"/>
      <c r="D354" s="78"/>
      <c r="E354" s="78"/>
      <c r="F354" s="78"/>
      <c r="G354" s="78"/>
    </row>
    <row r="355" spans="1:7" hidden="1" x14ac:dyDescent="0.25">
      <c r="A355" s="222" t="s">
        <v>89</v>
      </c>
      <c r="B355" s="114"/>
      <c r="C355" s="78"/>
      <c r="D355" s="78"/>
      <c r="E355" s="78"/>
      <c r="F355" s="78"/>
      <c r="G355" s="78"/>
    </row>
    <row r="356" spans="1:7" hidden="1" x14ac:dyDescent="0.25">
      <c r="A356" s="7" t="s">
        <v>114</v>
      </c>
      <c r="B356" s="114">
        <v>225</v>
      </c>
      <c r="C356" s="78"/>
      <c r="D356" s="78"/>
      <c r="E356" s="78"/>
      <c r="F356" s="78"/>
      <c r="G356" s="78"/>
    </row>
    <row r="357" spans="1:7" hidden="1" x14ac:dyDescent="0.25">
      <c r="A357" s="41" t="s">
        <v>6</v>
      </c>
      <c r="B357" s="79"/>
      <c r="C357" s="80"/>
      <c r="D357" s="80"/>
      <c r="E357" s="80"/>
      <c r="F357" s="80"/>
      <c r="G357" s="80"/>
    </row>
    <row r="358" spans="1:7" hidden="1" x14ac:dyDescent="0.25">
      <c r="A358" s="81" t="s">
        <v>89</v>
      </c>
      <c r="B358" s="79"/>
      <c r="C358" s="30">
        <f>C359</f>
        <v>0</v>
      </c>
      <c r="D358" s="30">
        <f t="shared" ref="D358:G358" si="76">D359</f>
        <v>0</v>
      </c>
      <c r="E358" s="30">
        <f t="shared" si="76"/>
        <v>0</v>
      </c>
      <c r="F358" s="30">
        <f t="shared" si="76"/>
        <v>0</v>
      </c>
      <c r="G358" s="30">
        <f t="shared" si="76"/>
        <v>0</v>
      </c>
    </row>
    <row r="359" spans="1:7" hidden="1" x14ac:dyDescent="0.25">
      <c r="A359" s="13" t="s">
        <v>105</v>
      </c>
      <c r="B359" s="7">
        <v>226</v>
      </c>
      <c r="C359" s="29"/>
      <c r="D359" s="29"/>
      <c r="E359" s="29">
        <f>C359+D359</f>
        <v>0</v>
      </c>
      <c r="F359" s="29"/>
      <c r="G359" s="29">
        <f>E359+F359</f>
        <v>0</v>
      </c>
    </row>
    <row r="360" spans="1:7" hidden="1" x14ac:dyDescent="0.25">
      <c r="A360" s="41" t="s">
        <v>6</v>
      </c>
      <c r="B360" s="79"/>
      <c r="C360" s="80"/>
      <c r="D360" s="80"/>
      <c r="E360" s="80"/>
      <c r="F360" s="80"/>
      <c r="G360" s="80"/>
    </row>
    <row r="361" spans="1:7" hidden="1" x14ac:dyDescent="0.25">
      <c r="A361" s="81" t="s">
        <v>80</v>
      </c>
      <c r="B361" s="79"/>
      <c r="C361" s="30">
        <f>C362</f>
        <v>0</v>
      </c>
      <c r="D361" s="30">
        <f t="shared" ref="D361:G361" si="77">D362</f>
        <v>0</v>
      </c>
      <c r="E361" s="30">
        <f t="shared" si="77"/>
        <v>0</v>
      </c>
      <c r="F361" s="30">
        <f t="shared" si="77"/>
        <v>0</v>
      </c>
      <c r="G361" s="30">
        <f t="shared" si="77"/>
        <v>0</v>
      </c>
    </row>
    <row r="362" spans="1:7" hidden="1" x14ac:dyDescent="0.25">
      <c r="A362" s="13" t="s">
        <v>81</v>
      </c>
      <c r="B362" s="7">
        <v>226</v>
      </c>
      <c r="C362" s="29"/>
      <c r="D362" s="29"/>
      <c r="E362" s="29">
        <f>C362+D362</f>
        <v>0</v>
      </c>
      <c r="F362" s="29"/>
      <c r="G362" s="29">
        <f>E362+F362</f>
        <v>0</v>
      </c>
    </row>
    <row r="363" spans="1:7" x14ac:dyDescent="0.25">
      <c r="A363" s="54" t="s">
        <v>6</v>
      </c>
      <c r="B363" s="55"/>
      <c r="C363" s="55"/>
      <c r="D363" s="55"/>
      <c r="E363" s="55"/>
      <c r="F363" s="55"/>
      <c r="G363" s="55"/>
    </row>
    <row r="364" spans="1:7" ht="13.5" customHeight="1" x14ac:dyDescent="0.25">
      <c r="A364" s="54" t="s">
        <v>90</v>
      </c>
      <c r="B364" s="56"/>
      <c r="C364" s="35">
        <f>C365+C367+C368</f>
        <v>0</v>
      </c>
      <c r="D364" s="35">
        <f>D365+D367+D368+D366</f>
        <v>1885</v>
      </c>
      <c r="E364" s="35">
        <f>C364+D364</f>
        <v>1885</v>
      </c>
      <c r="F364" s="35">
        <f t="shared" ref="F364" si="78">F365+F367+F368</f>
        <v>0</v>
      </c>
      <c r="G364" s="35">
        <f>E364+F365</f>
        <v>1885</v>
      </c>
    </row>
    <row r="365" spans="1:7" hidden="1" x14ac:dyDescent="0.25">
      <c r="A365" s="96" t="s">
        <v>46</v>
      </c>
      <c r="B365" s="95">
        <v>225</v>
      </c>
      <c r="C365" s="82"/>
      <c r="D365" s="82"/>
      <c r="E365" s="35">
        <f t="shared" ref="E365:E367" si="79">C365+D365</f>
        <v>0</v>
      </c>
      <c r="F365" s="82"/>
      <c r="G365" s="35">
        <f t="shared" ref="G365:G367" si="80">E365+F366</f>
        <v>0</v>
      </c>
    </row>
    <row r="366" spans="1:7" ht="14.25" customHeight="1" x14ac:dyDescent="0.25">
      <c r="A366" s="96" t="s">
        <v>237</v>
      </c>
      <c r="B366" s="95">
        <v>349</v>
      </c>
      <c r="C366" s="82"/>
      <c r="D366" s="82">
        <v>1885</v>
      </c>
      <c r="E366" s="35">
        <f t="shared" si="79"/>
        <v>1885</v>
      </c>
      <c r="F366" s="82"/>
      <c r="G366" s="35">
        <f t="shared" si="80"/>
        <v>1885</v>
      </c>
    </row>
    <row r="367" spans="1:7" hidden="1" x14ac:dyDescent="0.25">
      <c r="A367" s="96" t="s">
        <v>47</v>
      </c>
      <c r="B367" s="95">
        <v>226</v>
      </c>
      <c r="C367" s="82"/>
      <c r="D367" s="82"/>
      <c r="E367" s="35">
        <f t="shared" si="79"/>
        <v>0</v>
      </c>
      <c r="F367" s="82"/>
      <c r="G367" s="35">
        <f t="shared" si="80"/>
        <v>0</v>
      </c>
    </row>
    <row r="368" spans="1:7" ht="1.5" customHeight="1" x14ac:dyDescent="0.25">
      <c r="A368" s="100" t="s">
        <v>49</v>
      </c>
      <c r="B368" s="101"/>
      <c r="C368" s="35">
        <f t="shared" ref="C368:G368" si="81">SUM(C369:C370)</f>
        <v>0</v>
      </c>
      <c r="D368" s="35">
        <f t="shared" si="81"/>
        <v>0</v>
      </c>
      <c r="E368" s="35">
        <f t="shared" si="81"/>
        <v>0</v>
      </c>
      <c r="F368" s="35">
        <f t="shared" si="81"/>
        <v>0</v>
      </c>
      <c r="G368" s="35">
        <f t="shared" si="81"/>
        <v>0</v>
      </c>
    </row>
    <row r="369" spans="1:7" hidden="1" x14ac:dyDescent="0.25">
      <c r="A369" s="7" t="s">
        <v>68</v>
      </c>
      <c r="B369" s="7">
        <v>296</v>
      </c>
      <c r="C369" s="29"/>
      <c r="D369" s="29"/>
      <c r="E369" s="29">
        <f t="shared" ref="E369:E370" si="82">C369+D369</f>
        <v>0</v>
      </c>
      <c r="F369" s="29"/>
      <c r="G369" s="29">
        <f t="shared" ref="G369:G370" si="83">E369+F369</f>
        <v>0</v>
      </c>
    </row>
    <row r="370" spans="1:7" hidden="1" x14ac:dyDescent="0.25">
      <c r="A370" s="7" t="s">
        <v>111</v>
      </c>
      <c r="B370" s="7">
        <v>296</v>
      </c>
      <c r="C370" s="29"/>
      <c r="D370" s="29"/>
      <c r="E370" s="29">
        <f t="shared" si="82"/>
        <v>0</v>
      </c>
      <c r="F370" s="29"/>
      <c r="G370" s="29">
        <f t="shared" si="83"/>
        <v>0</v>
      </c>
    </row>
    <row r="371" spans="1:7" x14ac:dyDescent="0.25">
      <c r="A371" s="227" t="s">
        <v>6</v>
      </c>
      <c r="B371" s="228"/>
      <c r="C371" s="228"/>
      <c r="D371" s="228"/>
      <c r="E371" s="228"/>
      <c r="F371" s="228"/>
      <c r="G371" s="228"/>
    </row>
    <row r="372" spans="1:7" x14ac:dyDescent="0.25">
      <c r="A372" s="194" t="s">
        <v>119</v>
      </c>
      <c r="B372" s="7"/>
      <c r="C372" s="122">
        <f>C373</f>
        <v>3000</v>
      </c>
      <c r="D372" s="122">
        <f t="shared" ref="D372:F372" si="84">D373</f>
        <v>3000</v>
      </c>
      <c r="E372" s="122">
        <f>C372+D372</f>
        <v>6000</v>
      </c>
      <c r="F372" s="122">
        <f t="shared" si="84"/>
        <v>3000</v>
      </c>
      <c r="G372" s="122">
        <f>E372+F372</f>
        <v>9000</v>
      </c>
    </row>
    <row r="373" spans="1:7" x14ac:dyDescent="0.25">
      <c r="A373" s="7" t="s">
        <v>118</v>
      </c>
      <c r="B373" s="7">
        <v>264</v>
      </c>
      <c r="C373" s="29">
        <v>3000</v>
      </c>
      <c r="D373" s="29">
        <v>3000</v>
      </c>
      <c r="E373" s="29">
        <f>C373+D373</f>
        <v>6000</v>
      </c>
      <c r="F373" s="29">
        <v>3000</v>
      </c>
      <c r="G373" s="29">
        <f>E373+F373</f>
        <v>9000</v>
      </c>
    </row>
    <row r="374" spans="1:7" x14ac:dyDescent="0.25">
      <c r="A374" s="27" t="s">
        <v>12</v>
      </c>
      <c r="B374" s="27"/>
      <c r="C374" s="109">
        <f>C364+C339+C335+C333+C304+C301+C282+C270+C262+C259+C256+C225+C212+C196+C160+C153+C140+C137+C78+C73+C24+C11+C5+C125+C275+C116+C131+C204+C298+C320+C150+C346+C349+C358+C43+C330+C372+C67</f>
        <v>1078859.44</v>
      </c>
      <c r="D374" s="109">
        <f>D364+D339+D335+D330+D304+D301+D282+D270+D262+D259+D256+D225+D212+D196+D160+D153+D140+D137+D78+D73+D24+D11+D5+D125+D275+D116+D131+D204+D298+D320+D150+D346+D349+D358+D43+D16+D39+D53+D67+D372+D58</f>
        <v>1992359.53</v>
      </c>
      <c r="E374" s="109">
        <f>E364+E339+E335+E330+E304+E301+E282+E270+E262+E259+E256+E225+E212+E196+E160+E153+E140+E137+E78+E73+E24+E11+E5+E125+E275+E116+E131+E204+E298+E320+E150+E346+E349+E358+E43+E16+E39+E53+E67+E372+E58</f>
        <v>3071218.97</v>
      </c>
      <c r="F374" s="109">
        <f>F372+F330+F289+F270+F212+F153+F140+F78+F67+F58+F43+F36+F24+F11+F5</f>
        <v>1615267.5599999994</v>
      </c>
      <c r="G374" s="109">
        <f>E374+F374</f>
        <v>4686486.5299999993</v>
      </c>
    </row>
    <row r="376" spans="1:7" ht="18.75" x14ac:dyDescent="0.3">
      <c r="A376" s="226" t="s">
        <v>233</v>
      </c>
      <c r="B376" s="226"/>
      <c r="C376" s="226"/>
      <c r="D376" s="226"/>
      <c r="E376" s="226"/>
      <c r="F376" s="226" t="s">
        <v>232</v>
      </c>
    </row>
    <row r="377" spans="1:7" ht="18.75" x14ac:dyDescent="0.3">
      <c r="A377" s="226"/>
      <c r="B377" s="226"/>
      <c r="C377" s="226"/>
      <c r="D377" s="226"/>
      <c r="E377" s="226"/>
      <c r="F377" s="226"/>
    </row>
    <row r="378" spans="1:7" ht="18.75" x14ac:dyDescent="0.3">
      <c r="A378" s="226" t="s">
        <v>234</v>
      </c>
      <c r="B378" s="226"/>
      <c r="C378" s="226"/>
      <c r="D378" s="226"/>
      <c r="E378" s="226"/>
      <c r="F378" s="226" t="s">
        <v>231</v>
      </c>
    </row>
  </sheetData>
  <autoFilter ref="A3:G374"/>
  <mergeCells count="13">
    <mergeCell ref="A371:G371"/>
    <mergeCell ref="A1:G1"/>
    <mergeCell ref="A2:G2"/>
    <mergeCell ref="A150:B150"/>
    <mergeCell ref="A346:B346"/>
    <mergeCell ref="A250:B250"/>
    <mergeCell ref="A251:B251"/>
    <mergeCell ref="A231:B231"/>
    <mergeCell ref="A243:B243"/>
    <mergeCell ref="A242:B242"/>
    <mergeCell ref="A39:B39"/>
    <mergeCell ref="A53:B53"/>
    <mergeCell ref="A52:G52"/>
  </mergeCells>
  <pageMargins left="0.59055118110236227" right="0" top="0.19685039370078741" bottom="0.19685039370078741" header="0.31496062992125984" footer="0.31496062992125984"/>
  <pageSetup paperSize="9" scale="1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2020-05-27T07:07:20Z</dcterms:modified>
</cp:coreProperties>
</file>