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0" windowWidth="15480" windowHeight="10080"/>
  </bookViews>
  <sheets>
    <sheet name="Лист1" sheetId="1" r:id="rId1"/>
  </sheets>
  <externalReferences>
    <externalReference r:id="rId2"/>
  </externalReferences>
  <definedNames>
    <definedName name="_xlnm.Print_Titles" localSheetId="0">Лист1!$7:$7</definedName>
  </definedNames>
  <calcPr calcId="145621" refMode="R1C1"/>
</workbook>
</file>

<file path=xl/calcChain.xml><?xml version="1.0" encoding="utf-8"?>
<calcChain xmlns="http://schemas.openxmlformats.org/spreadsheetml/2006/main">
  <c r="J52" i="1" l="1"/>
  <c r="K50" i="1" l="1"/>
  <c r="K52" i="1"/>
  <c r="L48" i="1" l="1"/>
  <c r="M10" i="1"/>
  <c r="L10" i="1"/>
  <c r="K10" i="1"/>
  <c r="J50" i="1" l="1"/>
  <c r="J48" i="1"/>
  <c r="J26" i="1" l="1"/>
  <c r="J17" i="1"/>
  <c r="J16" i="1"/>
  <c r="J15" i="1"/>
  <c r="J14" i="1"/>
  <c r="J13" i="1"/>
  <c r="I10" i="1"/>
  <c r="I11" i="1"/>
  <c r="H10" i="1"/>
  <c r="I20" i="1"/>
  <c r="I19" i="1"/>
  <c r="I18" i="1"/>
  <c r="I17" i="1"/>
  <c r="J36" i="1"/>
  <c r="J39" i="1"/>
  <c r="J40" i="1"/>
  <c r="J41" i="1"/>
  <c r="J42" i="1"/>
  <c r="J34" i="1" s="1"/>
  <c r="J43" i="1"/>
  <c r="J38" i="1"/>
  <c r="I34" i="1"/>
  <c r="K34" i="1"/>
  <c r="L34" i="1"/>
  <c r="M34" i="1"/>
  <c r="I27" i="1"/>
  <c r="I42" i="1"/>
  <c r="H34" i="1"/>
  <c r="H42" i="1"/>
  <c r="H27" i="1"/>
  <c r="L12" i="1" l="1"/>
  <c r="M12" i="1"/>
  <c r="M9" i="1" s="1"/>
  <c r="J27" i="1" l="1"/>
  <c r="J23" i="1"/>
  <c r="I29" i="1"/>
  <c r="K29" i="1"/>
  <c r="L29" i="1"/>
  <c r="M29" i="1"/>
  <c r="I43" i="1"/>
  <c r="I28" i="1" l="1"/>
  <c r="M28" i="1"/>
  <c r="L28" i="1"/>
  <c r="K28" i="1"/>
  <c r="L9" i="1"/>
  <c r="M8" i="1" l="1"/>
  <c r="L8" i="1"/>
  <c r="J37" i="1"/>
  <c r="K12" i="1" l="1"/>
  <c r="K9" i="1" s="1"/>
  <c r="K8" i="1" s="1"/>
  <c r="K46" i="1" s="1"/>
  <c r="K48" i="1" l="1"/>
  <c r="J35" i="1" l="1"/>
  <c r="J32" i="1"/>
  <c r="J31" i="1"/>
  <c r="J30" i="1"/>
  <c r="H12" i="1"/>
  <c r="H9" i="1" s="1"/>
  <c r="J29" i="1" l="1"/>
  <c r="J33" i="1"/>
  <c r="J12" i="1" l="1"/>
  <c r="J28" i="1"/>
  <c r="J9" i="1" l="1"/>
  <c r="J8" i="1" s="1"/>
  <c r="J46" i="1" l="1"/>
  <c r="H29" i="1"/>
  <c r="M46" i="1" l="1"/>
  <c r="H28" i="1"/>
  <c r="L46" i="1" l="1"/>
  <c r="L52" i="1" s="1"/>
  <c r="M48" i="1" s="1"/>
  <c r="L50" i="1" l="1"/>
  <c r="I12" i="1"/>
  <c r="I9" i="1" s="1"/>
  <c r="I8" i="1" s="1"/>
  <c r="M52" i="1" l="1"/>
  <c r="H8" i="1"/>
  <c r="H46" i="1" s="1"/>
  <c r="M50" i="1" l="1"/>
  <c r="I46" i="1"/>
</calcChain>
</file>

<file path=xl/sharedStrings.xml><?xml version="1.0" encoding="utf-8"?>
<sst xmlns="http://schemas.openxmlformats.org/spreadsheetml/2006/main" count="149" uniqueCount="90">
  <si>
    <t>№   п/п</t>
  </si>
  <si>
    <t>ВСЕГО</t>
  </si>
  <si>
    <t>10000000</t>
  </si>
  <si>
    <t>10102020</t>
  </si>
  <si>
    <t>1000</t>
  </si>
  <si>
    <t>182</t>
  </si>
  <si>
    <t>01</t>
  </si>
  <si>
    <t>110</t>
  </si>
  <si>
    <t>10601030</t>
  </si>
  <si>
    <t>10606013</t>
  </si>
  <si>
    <t>10606023</t>
  </si>
  <si>
    <t>10804020</t>
  </si>
  <si>
    <t>552</t>
  </si>
  <si>
    <t>0000</t>
  </si>
  <si>
    <t>120</t>
  </si>
  <si>
    <t>11105035</t>
  </si>
  <si>
    <t>20201001</t>
  </si>
  <si>
    <t>151</t>
  </si>
  <si>
    <t>20203015</t>
  </si>
  <si>
    <t>20204999</t>
  </si>
  <si>
    <t>11105013</t>
  </si>
  <si>
    <t>00</t>
  </si>
  <si>
    <t>НАЛОГОВЫЕ И НЕНАЛОГОВЫЕ ДОХОДЫ</t>
  </si>
  <si>
    <t>000</t>
  </si>
  <si>
    <t>10102010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</si>
  <si>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</si>
  <si>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10302230</t>
  </si>
  <si>
    <t>10302240</t>
  </si>
  <si>
    <t>10302250</t>
  </si>
  <si>
    <t>10302260</t>
  </si>
  <si>
    <t>10302000</t>
  </si>
  <si>
    <t>140</t>
  </si>
  <si>
    <t>02</t>
  </si>
  <si>
    <t>11651040</t>
  </si>
  <si>
    <t>100</t>
  </si>
  <si>
    <t>13</t>
  </si>
  <si>
    <t>Акцизы по подакцизным товарам (продукции), производимым на территории Российской Федерации, в т.ч.</t>
  </si>
  <si>
    <t>Итого прочие межбюджетные трансферты, в т.ч.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</si>
  <si>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</si>
  <si>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20203024</t>
  </si>
  <si>
    <t>7514</t>
  </si>
  <si>
    <t>(руб.)</t>
  </si>
  <si>
    <t>Администрация поселка Большая Ирба</t>
  </si>
  <si>
    <t>Доходы от продажи земельных участков</t>
  </si>
  <si>
    <t>Главный бухгалтер</t>
  </si>
  <si>
    <t>С.Р.Бланк</t>
  </si>
  <si>
    <t>Прогноз расходов</t>
  </si>
  <si>
    <t>Прогноз остатка на счете</t>
  </si>
  <si>
    <t>Прогноз Дефицита бюджета</t>
  </si>
  <si>
    <t>Дотации бюджетам городских поселений на выравнивание бюджетной обеспеченности, в.т.ч</t>
  </si>
  <si>
    <t>за счет краевого бюджета</t>
  </si>
  <si>
    <t>за счет районного бюджета</t>
  </si>
  <si>
    <t>Прочие межбюджетные трансферты, передаваемые бюджетам городских поселений, в т.ч.</t>
  </si>
  <si>
    <t>обеспечение сбалансированности бюджетов городских поселений за счет средств районного бюджета</t>
  </si>
  <si>
    <t xml:space="preserve">Государственная пошлина за совершение нотариальных действий </t>
  </si>
  <si>
    <t xml:space="preserve">Налог  на  доходы  физических  лиц  </t>
  </si>
  <si>
    <t>Налог на  доходы физических лиц с ИП</t>
  </si>
  <si>
    <t>Наименование  дохода</t>
  </si>
  <si>
    <t>Налог на имущество физических лиц, взимаемый по ставкам</t>
  </si>
  <si>
    <t>обеспечение пожарной безопасности</t>
  </si>
  <si>
    <t>ВСЕГО ДОХОДОВ</t>
  </si>
  <si>
    <t>Доходы, получаемые в виде арендной платы за земельные участки,(админист</t>
  </si>
  <si>
    <t xml:space="preserve">Средства самообложения граждан, зачисляемые в бюджеты городских поселений </t>
  </si>
  <si>
    <t>Единый сельхоз налог</t>
  </si>
  <si>
    <t>Доходы от сдачи в аренду имущества, находящегося в муниц. собственности</t>
  </si>
  <si>
    <t xml:space="preserve">субвенция организация и проведение акарицидных обработок мест массового отдыха населения </t>
  </si>
  <si>
    <t xml:space="preserve">  Прогноз на 2023 год</t>
  </si>
  <si>
    <t>содержание автомобильных дорог</t>
  </si>
  <si>
    <t>капитальный ремонт автомобильных дорог</t>
  </si>
  <si>
    <t xml:space="preserve">  Прогноз на 2024 год</t>
  </si>
  <si>
    <t>Доходы от уплаты акцизов на дизельное топливо31</t>
  </si>
  <si>
    <t>Доходы от уплаты акцизов на моторные масла 41</t>
  </si>
  <si>
    <t>Доходы от уплаты акцизов на автомобильный бензин51</t>
  </si>
  <si>
    <t>Доходы от уплаты акцизов на прямогонный бензин61</t>
  </si>
  <si>
    <t>Доходы от продажи имущества</t>
  </si>
  <si>
    <t>Соц найм</t>
  </si>
  <si>
    <t xml:space="preserve">Земельный   налог с физических лиц, 43   
</t>
  </si>
  <si>
    <t>Земельный налог с организаций, 33</t>
  </si>
  <si>
    <t>Т.А. Волкодаева</t>
  </si>
  <si>
    <t>Исполняющий обязанности Главы поселка</t>
  </si>
  <si>
    <t>Пояснительная по Доходам местного бюджета за 2022 год,  и Доходам местного бюджета на 2023 год и  на плановый период 2024-2025 годов</t>
  </si>
  <si>
    <t>Уточненный план на 01.11.2022 год</t>
  </si>
  <si>
    <t>Исполнено на 01.11.2022</t>
  </si>
  <si>
    <t>Ожидаемое исполнение за 2022 год</t>
  </si>
  <si>
    <t xml:space="preserve">  Прогноз на 2025 год</t>
  </si>
  <si>
    <t>Остаток на счете на 01.01.2022года</t>
  </si>
  <si>
    <t xml:space="preserve">Доплата до МРОТ, повышение ФОТ с 01.07.2022 на 8,6% </t>
  </si>
  <si>
    <t>ППМИ детский городок</t>
  </si>
  <si>
    <t>Субсидия на ремонт теплосети</t>
  </si>
  <si>
    <t xml:space="preserve">содержание автомобильных дорог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</si>
</sst>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_ ;\-#,##0.00\ "/>
  </numFmts>
  <fonts count="17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color indexed="0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3" fontId="3" fillId="0" borderId="1" xfId="2" applyFont="1" applyBorder="1" applyAlignment="1">
      <alignment vertical="top"/>
    </xf>
    <xf numFmtId="43" fontId="3" fillId="0" borderId="1" xfId="2" applyFont="1" applyBorder="1" applyAlignment="1">
      <alignment horizontal="right" vertical="top"/>
    </xf>
    <xf numFmtId="164" fontId="3" fillId="0" borderId="1" xfId="2" applyNumberFormat="1" applyFont="1" applyBorder="1" applyAlignment="1">
      <alignment vertical="top"/>
    </xf>
    <xf numFmtId="164" fontId="0" fillId="0" borderId="0" xfId="0" applyNumberFormat="1"/>
    <xf numFmtId="0" fontId="9" fillId="0" borderId="1" xfId="0" applyFont="1" applyBorder="1"/>
    <xf numFmtId="0" fontId="9" fillId="0" borderId="3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43" fontId="8" fillId="0" borderId="1" xfId="2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43" fontId="0" fillId="0" borderId="0" xfId="0" applyNumberFormat="1"/>
    <xf numFmtId="0" fontId="12" fillId="0" borderId="0" xfId="0" applyFont="1"/>
    <xf numFmtId="4" fontId="3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10" fillId="0" borderId="1" xfId="2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/>
    </xf>
    <xf numFmtId="164" fontId="0" fillId="0" borderId="0" xfId="0" applyNumberFormat="1" applyBorder="1"/>
    <xf numFmtId="14" fontId="0" fillId="0" borderId="0" xfId="0" applyNumberFormat="1"/>
    <xf numFmtId="49" fontId="10" fillId="0" borderId="1" xfId="0" applyNumberFormat="1" applyFont="1" applyBorder="1" applyAlignment="1">
      <alignment vertical="top"/>
    </xf>
    <xf numFmtId="43" fontId="10" fillId="0" borderId="1" xfId="2" applyFont="1" applyBorder="1" applyAlignment="1">
      <alignment vertical="top"/>
    </xf>
    <xf numFmtId="43" fontId="10" fillId="0" borderId="1" xfId="2" applyFont="1" applyBorder="1" applyAlignment="1">
      <alignment horizontal="right" vertical="top"/>
    </xf>
    <xf numFmtId="4" fontId="10" fillId="0" borderId="1" xfId="2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justify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165" fontId="3" fillId="0" borderId="1" xfId="2" applyNumberFormat="1" applyFont="1" applyBorder="1" applyAlignment="1">
      <alignment horizontal="right" vertical="top"/>
    </xf>
    <xf numFmtId="4" fontId="3" fillId="0" borderId="1" xfId="2" applyNumberFormat="1" applyFont="1" applyBorder="1" applyAlignment="1">
      <alignment vertical="top"/>
    </xf>
    <xf numFmtId="4" fontId="10" fillId="0" borderId="1" xfId="2" applyNumberFormat="1" applyFont="1" applyBorder="1" applyAlignment="1">
      <alignment vertical="top"/>
    </xf>
    <xf numFmtId="4" fontId="9" fillId="0" borderId="3" xfId="2" applyNumberFormat="1" applyFont="1" applyBorder="1"/>
    <xf numFmtId="4" fontId="9" fillId="0" borderId="1" xfId="2" applyNumberFormat="1" applyFont="1" applyBorder="1" applyAlignment="1">
      <alignment vertical="top"/>
    </xf>
    <xf numFmtId="165" fontId="3" fillId="0" borderId="1" xfId="2" applyNumberFormat="1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4" fontId="10" fillId="0" borderId="6" xfId="2" applyNumberFormat="1" applyFont="1" applyFill="1" applyBorder="1" applyAlignment="1">
      <alignment vertical="top"/>
    </xf>
    <xf numFmtId="43" fontId="12" fillId="0" borderId="0" xfId="0" applyNumberFormat="1" applyFont="1"/>
    <xf numFmtId="43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justify" wrapText="1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0" fillId="0" borderId="0" xfId="2" applyNumberFormat="1" applyFont="1" applyFill="1" applyBorder="1" applyAlignment="1">
      <alignment horizontal="right" vertical="top"/>
    </xf>
    <xf numFmtId="0" fontId="7" fillId="0" borderId="0" xfId="0" applyFont="1"/>
    <xf numFmtId="4" fontId="7" fillId="0" borderId="0" xfId="0" applyNumberFormat="1" applyFont="1"/>
    <xf numFmtId="2" fontId="7" fillId="0" borderId="0" xfId="0" applyNumberFormat="1" applyFo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&#1054;&#1094;&#1077;&#1085;&#1082;&#1072;%20&#1086;&#1078;&#1080;&#1076;&#1072;&#1077;&#1084;&#1086;&#1075;&#1086;%20&#1080;&#1089;&#1087;&#1086;&#1083;&#1085;&#1077;&#1085;&#1080;&#1103;%20&#1073;&#1102;&#1076;&#1078;&#1077;&#1090;&#1072;%20&#1079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</sheetNames>
    <sheetDataSet>
      <sheetData sheetId="0">
        <row r="58">
          <cell r="P58">
            <v>31659038.649999999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selection activeCell="B48" sqref="B48"/>
    </sheetView>
  </sheetViews>
  <sheetFormatPr defaultRowHeight="12.75" x14ac:dyDescent="0.2"/>
  <cols>
    <col min="1" max="1" width="5.5703125" customWidth="1"/>
    <col min="2" max="2" width="47.5703125" customWidth="1"/>
    <col min="3" max="3" width="0.140625" customWidth="1"/>
    <col min="4" max="4" width="11.42578125" hidden="1" customWidth="1"/>
    <col min="5" max="5" width="5.7109375" hidden="1" customWidth="1"/>
    <col min="6" max="6" width="7.140625" hidden="1" customWidth="1"/>
    <col min="7" max="7" width="4.7109375" hidden="1" customWidth="1"/>
    <col min="8" max="8" width="22.140625" customWidth="1"/>
    <col min="9" max="10" width="20.28515625" customWidth="1"/>
    <col min="11" max="11" width="20" customWidth="1"/>
    <col min="12" max="13" width="20.140625" customWidth="1"/>
    <col min="14" max="14" width="20.85546875" customWidth="1"/>
    <col min="15" max="15" width="15.140625" bestFit="1" customWidth="1"/>
    <col min="16" max="16" width="11.7109375" bestFit="1" customWidth="1"/>
  </cols>
  <sheetData>
    <row r="1" spans="1:16" ht="37.5" customHeight="1" x14ac:dyDescent="0.3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ht="18.75" x14ac:dyDescent="0.3">
      <c r="A2" s="3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6" ht="20.25" customHeight="1" x14ac:dyDescent="0.3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6" ht="47.25" customHeight="1" x14ac:dyDescent="0.2">
      <c r="A4" s="61" t="s">
        <v>0</v>
      </c>
      <c r="B4" s="66" t="s">
        <v>57</v>
      </c>
      <c r="C4" s="67"/>
      <c r="D4" s="67"/>
      <c r="E4" s="67"/>
      <c r="F4" s="67"/>
      <c r="G4" s="68"/>
      <c r="H4" s="58" t="s">
        <v>81</v>
      </c>
      <c r="I4" s="54" t="s">
        <v>82</v>
      </c>
      <c r="J4" s="54" t="s">
        <v>83</v>
      </c>
      <c r="K4" s="54" t="s">
        <v>66</v>
      </c>
      <c r="L4" s="54" t="s">
        <v>69</v>
      </c>
      <c r="M4" s="54" t="s">
        <v>84</v>
      </c>
    </row>
    <row r="5" spans="1:16" ht="19.5" customHeight="1" x14ac:dyDescent="0.2">
      <c r="A5" s="62"/>
      <c r="B5" s="69"/>
      <c r="C5" s="70"/>
      <c r="D5" s="70"/>
      <c r="E5" s="70"/>
      <c r="F5" s="70"/>
      <c r="G5" s="71"/>
      <c r="H5" s="59"/>
      <c r="I5" s="55"/>
      <c r="J5" s="55"/>
      <c r="K5" s="55"/>
      <c r="L5" s="55"/>
      <c r="M5" s="55"/>
    </row>
    <row r="6" spans="1:16" ht="6" customHeight="1" x14ac:dyDescent="0.2">
      <c r="A6" s="63"/>
      <c r="B6" s="72"/>
      <c r="C6" s="73"/>
      <c r="D6" s="73"/>
      <c r="E6" s="73"/>
      <c r="F6" s="73"/>
      <c r="G6" s="74"/>
      <c r="H6" s="60"/>
      <c r="I6" s="56"/>
      <c r="J6" s="56"/>
      <c r="K6" s="56"/>
      <c r="L6" s="56"/>
      <c r="M6" s="56"/>
    </row>
    <row r="7" spans="1:16" x14ac:dyDescent="0.2">
      <c r="A7" s="39">
        <v>1</v>
      </c>
      <c r="B7" s="40">
        <v>2</v>
      </c>
      <c r="C7" s="57">
        <v>3</v>
      </c>
      <c r="D7" s="57"/>
      <c r="E7" s="57"/>
      <c r="F7" s="57"/>
      <c r="G7" s="57"/>
      <c r="H7" s="41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</row>
    <row r="8" spans="1:16" ht="18.75" customHeight="1" x14ac:dyDescent="0.2">
      <c r="A8" s="12" t="s">
        <v>1</v>
      </c>
      <c r="B8" s="13"/>
      <c r="C8" s="12"/>
      <c r="D8" s="12"/>
      <c r="E8" s="12"/>
      <c r="F8" s="12"/>
      <c r="G8" s="12"/>
      <c r="H8" s="46">
        <f>H9+H28</f>
        <v>31524543</v>
      </c>
      <c r="I8" s="46">
        <f t="shared" ref="I8:M8" si="0">I9+I28</f>
        <v>26240789.899999999</v>
      </c>
      <c r="J8" s="46">
        <f t="shared" si="0"/>
        <v>31255080.550000001</v>
      </c>
      <c r="K8" s="46">
        <f t="shared" si="0"/>
        <v>22900170</v>
      </c>
      <c r="L8" s="46">
        <f t="shared" si="0"/>
        <v>19384540</v>
      </c>
      <c r="M8" s="46">
        <f t="shared" si="0"/>
        <v>19095730</v>
      </c>
    </row>
    <row r="9" spans="1:16" ht="19.5" customHeight="1" x14ac:dyDescent="0.2">
      <c r="A9" s="14"/>
      <c r="B9" s="15" t="s">
        <v>22</v>
      </c>
      <c r="C9" s="16" t="s">
        <v>23</v>
      </c>
      <c r="D9" s="16" t="s">
        <v>2</v>
      </c>
      <c r="E9" s="16" t="s">
        <v>21</v>
      </c>
      <c r="F9" s="16" t="s">
        <v>13</v>
      </c>
      <c r="G9" s="16" t="s">
        <v>23</v>
      </c>
      <c r="H9" s="47">
        <f>H10+H11+H12+H17+H18+H19+H20+H21+H22+H24+H27+H25+H23+H26</f>
        <v>6739270</v>
      </c>
      <c r="I9" s="47">
        <f>I10+I11+I12+I17+I18+I19+I20+I21+I22+I24+I27+I25+I23+I26</f>
        <v>4985189.4999999991</v>
      </c>
      <c r="J9" s="47">
        <f t="shared" ref="J9:M9" si="1">J10+J11+J12+J17+J18+J19+J20+J21+J22+J24+J27+J25+J23+J26</f>
        <v>6469807.5499999998</v>
      </c>
      <c r="K9" s="47">
        <f t="shared" si="1"/>
        <v>7292630</v>
      </c>
      <c r="L9" s="47">
        <f t="shared" si="1"/>
        <v>7407330</v>
      </c>
      <c r="M9" s="47">
        <f t="shared" si="1"/>
        <v>7542830</v>
      </c>
      <c r="N9" s="29"/>
      <c r="O9" s="29"/>
      <c r="P9" s="29"/>
    </row>
    <row r="10" spans="1:16" ht="19.5" customHeight="1" x14ac:dyDescent="0.2">
      <c r="A10" s="5">
        <v>1</v>
      </c>
      <c r="B10" s="7" t="s">
        <v>55</v>
      </c>
      <c r="C10" s="6" t="s">
        <v>5</v>
      </c>
      <c r="D10" s="6" t="s">
        <v>24</v>
      </c>
      <c r="E10" s="6" t="s">
        <v>6</v>
      </c>
      <c r="F10" s="6" t="s">
        <v>4</v>
      </c>
      <c r="G10" s="6" t="s">
        <v>7</v>
      </c>
      <c r="H10" s="8">
        <f>2653000</f>
        <v>2653000</v>
      </c>
      <c r="I10" s="9">
        <f>100+18513.65+9220.16+1928201.01</f>
        <v>1956034.82</v>
      </c>
      <c r="J10" s="9">
        <v>2437000</v>
      </c>
      <c r="K10" s="24">
        <f>2596000+418390</f>
        <v>3014390</v>
      </c>
      <c r="L10" s="26">
        <f>2648000+418390</f>
        <v>3066390</v>
      </c>
      <c r="M10" s="26">
        <f>2701000+418390</f>
        <v>3119390</v>
      </c>
      <c r="O10" s="11"/>
    </row>
    <row r="11" spans="1:16" ht="21.75" customHeight="1" x14ac:dyDescent="0.2">
      <c r="A11" s="5">
        <v>2</v>
      </c>
      <c r="B11" s="7" t="s">
        <v>56</v>
      </c>
      <c r="C11" s="6" t="s">
        <v>5</v>
      </c>
      <c r="D11" s="6" t="s">
        <v>3</v>
      </c>
      <c r="E11" s="6" t="s">
        <v>6</v>
      </c>
      <c r="F11" s="6" t="s">
        <v>4</v>
      </c>
      <c r="G11" s="6" t="s">
        <v>7</v>
      </c>
      <c r="H11" s="8">
        <v>22500</v>
      </c>
      <c r="I11" s="9">
        <f>19291.19+489.5</f>
        <v>19780.689999999999</v>
      </c>
      <c r="J11" s="9">
        <v>20000</v>
      </c>
      <c r="K11" s="24">
        <v>20700</v>
      </c>
      <c r="L11" s="26">
        <v>21200</v>
      </c>
      <c r="M11" s="26">
        <v>21700</v>
      </c>
      <c r="O11" s="31"/>
    </row>
    <row r="12" spans="1:16" ht="53.25" customHeight="1" x14ac:dyDescent="0.2">
      <c r="A12" s="5">
        <v>3</v>
      </c>
      <c r="B12" s="19" t="s">
        <v>36</v>
      </c>
      <c r="C12" s="18" t="s">
        <v>34</v>
      </c>
      <c r="D12" s="18" t="s">
        <v>30</v>
      </c>
      <c r="E12" s="18" t="s">
        <v>6</v>
      </c>
      <c r="F12" s="18" t="s">
        <v>13</v>
      </c>
      <c r="G12" s="18" t="s">
        <v>7</v>
      </c>
      <c r="H12" s="20">
        <f>H13+H14+H15+H16</f>
        <v>662200</v>
      </c>
      <c r="I12" s="20">
        <f t="shared" ref="I12:M12" si="2">I13+I14+I15+I16</f>
        <v>638215</v>
      </c>
      <c r="J12" s="20">
        <f t="shared" si="2"/>
        <v>774585</v>
      </c>
      <c r="K12" s="20">
        <f t="shared" si="2"/>
        <v>693400</v>
      </c>
      <c r="L12" s="20">
        <f t="shared" si="2"/>
        <v>733400</v>
      </c>
      <c r="M12" s="20">
        <f t="shared" si="2"/>
        <v>776400</v>
      </c>
      <c r="O12" s="32"/>
    </row>
    <row r="13" spans="1:16" ht="37.5" customHeight="1" x14ac:dyDescent="0.2">
      <c r="A13" s="5">
        <v>4</v>
      </c>
      <c r="B13" s="7" t="s">
        <v>70</v>
      </c>
      <c r="C13" s="6" t="s">
        <v>34</v>
      </c>
      <c r="D13" s="6" t="s">
        <v>26</v>
      </c>
      <c r="E13" s="6" t="s">
        <v>6</v>
      </c>
      <c r="F13" s="6" t="s">
        <v>4</v>
      </c>
      <c r="G13" s="6" t="s">
        <v>7</v>
      </c>
      <c r="H13" s="8">
        <v>299400</v>
      </c>
      <c r="I13" s="9">
        <v>314992.34999999998</v>
      </c>
      <c r="J13" s="9">
        <f>I13+36500+36500</f>
        <v>387992.35</v>
      </c>
      <c r="K13" s="24">
        <v>328400</v>
      </c>
      <c r="L13" s="26">
        <v>349900</v>
      </c>
      <c r="M13" s="26">
        <v>371300</v>
      </c>
    </row>
    <row r="14" spans="1:16" ht="54" customHeight="1" x14ac:dyDescent="0.2">
      <c r="A14" s="5">
        <v>5</v>
      </c>
      <c r="B14" s="7" t="s">
        <v>71</v>
      </c>
      <c r="C14" s="6" t="s">
        <v>34</v>
      </c>
      <c r="D14" s="6" t="s">
        <v>27</v>
      </c>
      <c r="E14" s="6" t="s">
        <v>6</v>
      </c>
      <c r="F14" s="6" t="s">
        <v>4</v>
      </c>
      <c r="G14" s="6" t="s">
        <v>7</v>
      </c>
      <c r="H14" s="8">
        <v>1700</v>
      </c>
      <c r="I14" s="9">
        <v>1767.15</v>
      </c>
      <c r="J14" s="9">
        <f>I14+190+180</f>
        <v>2137.15</v>
      </c>
      <c r="K14" s="24">
        <v>2300</v>
      </c>
      <c r="L14" s="26">
        <v>2400</v>
      </c>
      <c r="M14" s="26">
        <v>2500</v>
      </c>
    </row>
    <row r="15" spans="1:16" ht="42" customHeight="1" x14ac:dyDescent="0.2">
      <c r="A15" s="5">
        <v>6</v>
      </c>
      <c r="B15" s="7" t="s">
        <v>72</v>
      </c>
      <c r="C15" s="6" t="s">
        <v>34</v>
      </c>
      <c r="D15" s="6" t="s">
        <v>28</v>
      </c>
      <c r="E15" s="6" t="s">
        <v>6</v>
      </c>
      <c r="F15" s="6" t="s">
        <v>4</v>
      </c>
      <c r="G15" s="6" t="s">
        <v>7</v>
      </c>
      <c r="H15" s="8">
        <v>398600</v>
      </c>
      <c r="I15" s="9">
        <v>357882.15</v>
      </c>
      <c r="J15" s="9">
        <f>I15+37000+35000</f>
        <v>429882.15</v>
      </c>
      <c r="K15" s="24">
        <v>406000</v>
      </c>
      <c r="L15" s="26">
        <v>426900</v>
      </c>
      <c r="M15" s="26">
        <v>448300</v>
      </c>
    </row>
    <row r="16" spans="1:16" ht="45" customHeight="1" x14ac:dyDescent="0.2">
      <c r="A16" s="5">
        <v>7</v>
      </c>
      <c r="B16" s="7" t="s">
        <v>73</v>
      </c>
      <c r="C16" s="6" t="s">
        <v>34</v>
      </c>
      <c r="D16" s="6" t="s">
        <v>29</v>
      </c>
      <c r="E16" s="6" t="s">
        <v>6</v>
      </c>
      <c r="F16" s="6" t="s">
        <v>4</v>
      </c>
      <c r="G16" s="6" t="s">
        <v>7</v>
      </c>
      <c r="H16" s="8">
        <v>-37500</v>
      </c>
      <c r="I16" s="9">
        <v>-36426.65</v>
      </c>
      <c r="J16" s="9">
        <f>I16-4500-4500</f>
        <v>-45426.65</v>
      </c>
      <c r="K16" s="24">
        <v>-43300</v>
      </c>
      <c r="L16" s="26">
        <v>-45800</v>
      </c>
      <c r="M16" s="26">
        <v>-45700</v>
      </c>
    </row>
    <row r="17" spans="1:15" ht="24.75" customHeight="1" x14ac:dyDescent="0.2">
      <c r="A17" s="5">
        <v>8</v>
      </c>
      <c r="B17" s="2" t="s">
        <v>63</v>
      </c>
      <c r="C17" s="6"/>
      <c r="D17" s="6"/>
      <c r="E17" s="6"/>
      <c r="F17" s="6"/>
      <c r="G17" s="6"/>
      <c r="H17" s="8">
        <v>155410</v>
      </c>
      <c r="I17" s="9">
        <f>155410+1181.63</f>
        <v>156591.63</v>
      </c>
      <c r="J17" s="9">
        <f>I17</f>
        <v>156591.63</v>
      </c>
      <c r="K17" s="24">
        <v>160000</v>
      </c>
      <c r="L17" s="26">
        <v>165000</v>
      </c>
      <c r="M17" s="26">
        <v>170000</v>
      </c>
    </row>
    <row r="18" spans="1:15" ht="42" customHeight="1" x14ac:dyDescent="0.2">
      <c r="A18" s="5">
        <v>9</v>
      </c>
      <c r="B18" s="2" t="s">
        <v>58</v>
      </c>
      <c r="C18" s="6" t="s">
        <v>5</v>
      </c>
      <c r="D18" s="6" t="s">
        <v>8</v>
      </c>
      <c r="E18" s="6" t="s">
        <v>35</v>
      </c>
      <c r="F18" s="6" t="s">
        <v>4</v>
      </c>
      <c r="G18" s="6" t="s">
        <v>7</v>
      </c>
      <c r="H18" s="8">
        <v>904640</v>
      </c>
      <c r="I18" s="9">
        <f>199073.04+4470.85</f>
        <v>203543.89</v>
      </c>
      <c r="J18" s="9">
        <v>480000</v>
      </c>
      <c r="K18" s="24">
        <v>557000</v>
      </c>
      <c r="L18" s="26">
        <v>569000</v>
      </c>
      <c r="M18" s="26">
        <v>580000</v>
      </c>
    </row>
    <row r="19" spans="1:15" ht="27.75" customHeight="1" x14ac:dyDescent="0.2">
      <c r="A19" s="5">
        <v>10</v>
      </c>
      <c r="B19" s="2" t="s">
        <v>77</v>
      </c>
      <c r="C19" s="6" t="s">
        <v>5</v>
      </c>
      <c r="D19" s="6" t="s">
        <v>9</v>
      </c>
      <c r="E19" s="6" t="s">
        <v>35</v>
      </c>
      <c r="F19" s="6" t="s">
        <v>4</v>
      </c>
      <c r="G19" s="6" t="s">
        <v>7</v>
      </c>
      <c r="H19" s="8">
        <v>25000</v>
      </c>
      <c r="I19" s="9">
        <f>11723+1.4</f>
        <v>11724.4</v>
      </c>
      <c r="J19" s="9">
        <v>25000</v>
      </c>
      <c r="K19" s="24">
        <v>23000</v>
      </c>
      <c r="L19" s="26">
        <v>25000</v>
      </c>
      <c r="M19" s="26">
        <v>25000</v>
      </c>
    </row>
    <row r="20" spans="1:15" ht="30" customHeight="1" x14ac:dyDescent="0.2">
      <c r="A20" s="5">
        <v>11</v>
      </c>
      <c r="B20" s="7" t="s">
        <v>76</v>
      </c>
      <c r="C20" s="6" t="s">
        <v>5</v>
      </c>
      <c r="D20" s="6" t="s">
        <v>10</v>
      </c>
      <c r="E20" s="6" t="s">
        <v>35</v>
      </c>
      <c r="F20" s="6" t="s">
        <v>4</v>
      </c>
      <c r="G20" s="6" t="s">
        <v>7</v>
      </c>
      <c r="H20" s="8">
        <v>116000</v>
      </c>
      <c r="I20" s="9">
        <f>156205.91+3736.59</f>
        <v>159942.5</v>
      </c>
      <c r="J20" s="9">
        <v>210500</v>
      </c>
      <c r="K20" s="24">
        <v>327000</v>
      </c>
      <c r="L20" s="26">
        <v>341000</v>
      </c>
      <c r="M20" s="26">
        <v>364000</v>
      </c>
    </row>
    <row r="21" spans="1:15" ht="37.5" x14ac:dyDescent="0.2">
      <c r="A21" s="5">
        <v>12</v>
      </c>
      <c r="B21" s="2" t="s">
        <v>54</v>
      </c>
      <c r="C21" s="6" t="s">
        <v>12</v>
      </c>
      <c r="D21" s="6" t="s">
        <v>11</v>
      </c>
      <c r="E21" s="6" t="s">
        <v>6</v>
      </c>
      <c r="F21" s="6" t="s">
        <v>4</v>
      </c>
      <c r="G21" s="6" t="s">
        <v>7</v>
      </c>
      <c r="H21" s="8">
        <v>87100</v>
      </c>
      <c r="I21" s="9">
        <v>105600</v>
      </c>
      <c r="J21" s="9">
        <v>118000</v>
      </c>
      <c r="K21" s="24">
        <v>118000</v>
      </c>
      <c r="L21" s="26">
        <v>107200</v>
      </c>
      <c r="M21" s="26">
        <v>107200</v>
      </c>
    </row>
    <row r="22" spans="1:15" ht="19.5" customHeight="1" x14ac:dyDescent="0.2">
      <c r="A22" s="5">
        <v>13</v>
      </c>
      <c r="B22" s="2" t="s">
        <v>74</v>
      </c>
      <c r="C22" s="6"/>
      <c r="D22" s="6" t="s">
        <v>20</v>
      </c>
      <c r="E22" s="6" t="s">
        <v>35</v>
      </c>
      <c r="F22" s="6" t="s">
        <v>13</v>
      </c>
      <c r="G22" s="6" t="s">
        <v>14</v>
      </c>
      <c r="H22" s="10">
        <v>0</v>
      </c>
      <c r="I22" s="9">
        <v>0</v>
      </c>
      <c r="J22" s="9">
        <v>0</v>
      </c>
      <c r="K22" s="24">
        <v>0</v>
      </c>
      <c r="L22" s="26">
        <v>0</v>
      </c>
      <c r="M22" s="26">
        <v>0</v>
      </c>
    </row>
    <row r="23" spans="1:15" ht="36.75" customHeight="1" x14ac:dyDescent="0.2">
      <c r="A23" s="5">
        <v>14</v>
      </c>
      <c r="B23" s="2" t="s">
        <v>61</v>
      </c>
      <c r="C23" s="6"/>
      <c r="D23" s="6"/>
      <c r="E23" s="6"/>
      <c r="F23" s="6"/>
      <c r="G23" s="6"/>
      <c r="H23" s="10">
        <v>408400</v>
      </c>
      <c r="I23" s="9">
        <v>129977.95</v>
      </c>
      <c r="J23" s="9">
        <f>H23</f>
        <v>408400</v>
      </c>
      <c r="K23" s="24">
        <v>620820</v>
      </c>
      <c r="L23" s="26">
        <v>620820</v>
      </c>
      <c r="M23" s="26">
        <v>620820</v>
      </c>
    </row>
    <row r="24" spans="1:15" ht="37.5" x14ac:dyDescent="0.2">
      <c r="A24" s="5">
        <v>15</v>
      </c>
      <c r="B24" s="2" t="s">
        <v>64</v>
      </c>
      <c r="C24" s="6" t="s">
        <v>12</v>
      </c>
      <c r="D24" s="6" t="s">
        <v>15</v>
      </c>
      <c r="E24" s="6" t="s">
        <v>35</v>
      </c>
      <c r="F24" s="6" t="s">
        <v>13</v>
      </c>
      <c r="G24" s="6" t="s">
        <v>14</v>
      </c>
      <c r="H24" s="8">
        <v>1463660</v>
      </c>
      <c r="I24" s="9">
        <v>1394646.19</v>
      </c>
      <c r="J24" s="9">
        <v>1618320</v>
      </c>
      <c r="K24" s="24">
        <v>1618320</v>
      </c>
      <c r="L24" s="26">
        <v>1618320</v>
      </c>
      <c r="M24" s="26">
        <v>1618320</v>
      </c>
    </row>
    <row r="25" spans="1:15" ht="37.5" x14ac:dyDescent="0.2">
      <c r="A25" s="5">
        <v>16</v>
      </c>
      <c r="B25" s="2" t="s">
        <v>43</v>
      </c>
      <c r="C25" s="6"/>
      <c r="D25" s="6"/>
      <c r="E25" s="6"/>
      <c r="F25" s="6"/>
      <c r="G25" s="6"/>
      <c r="H25" s="8">
        <v>10000</v>
      </c>
      <c r="I25" s="9">
        <v>7721.51</v>
      </c>
      <c r="J25" s="9">
        <v>10000</v>
      </c>
      <c r="K25" s="24">
        <v>5000</v>
      </c>
      <c r="L25" s="26">
        <v>5000</v>
      </c>
      <c r="M25" s="26">
        <v>5000</v>
      </c>
    </row>
    <row r="26" spans="1:15" ht="18.75" x14ac:dyDescent="0.2">
      <c r="A26" s="5">
        <v>17</v>
      </c>
      <c r="B26" s="2" t="s">
        <v>75</v>
      </c>
      <c r="C26" s="6"/>
      <c r="D26" s="6"/>
      <c r="E26" s="6"/>
      <c r="F26" s="6"/>
      <c r="G26" s="6"/>
      <c r="H26" s="8">
        <v>55360</v>
      </c>
      <c r="I26" s="9">
        <v>25410.92</v>
      </c>
      <c r="J26" s="9">
        <f>I26+10000</f>
        <v>35410.92</v>
      </c>
      <c r="K26" s="24">
        <v>135000</v>
      </c>
      <c r="L26" s="26">
        <v>135000</v>
      </c>
      <c r="M26" s="26">
        <v>135000</v>
      </c>
    </row>
    <row r="27" spans="1:15" ht="42" customHeight="1" x14ac:dyDescent="0.2">
      <c r="A27" s="5">
        <v>17</v>
      </c>
      <c r="B27" s="2" t="s">
        <v>62</v>
      </c>
      <c r="C27" s="6"/>
      <c r="D27" s="6" t="s">
        <v>33</v>
      </c>
      <c r="E27" s="6" t="s">
        <v>32</v>
      </c>
      <c r="F27" s="6" t="s">
        <v>13</v>
      </c>
      <c r="G27" s="6" t="s">
        <v>31</v>
      </c>
      <c r="H27" s="48">
        <f>123000+53000</f>
        <v>176000</v>
      </c>
      <c r="I27" s="43">
        <f>H27</f>
        <v>176000</v>
      </c>
      <c r="J27" s="43">
        <f>H27</f>
        <v>176000</v>
      </c>
      <c r="K27" s="24">
        <v>0</v>
      </c>
      <c r="L27" s="26">
        <v>0</v>
      </c>
      <c r="M27" s="26">
        <v>0</v>
      </c>
    </row>
    <row r="28" spans="1:15" ht="40.5" customHeight="1" x14ac:dyDescent="0.2">
      <c r="A28" s="5">
        <v>18</v>
      </c>
      <c r="B28" s="17" t="s">
        <v>37</v>
      </c>
      <c r="C28" s="6"/>
      <c r="D28" s="6"/>
      <c r="E28" s="6"/>
      <c r="F28" s="6"/>
      <c r="G28" s="6"/>
      <c r="H28" s="20">
        <f>H29+H32+H34+H33</f>
        <v>24785273</v>
      </c>
      <c r="I28" s="20">
        <f t="shared" ref="I28:M28" si="3">I29+I32+I34+I33</f>
        <v>21255600.399999999</v>
      </c>
      <c r="J28" s="20">
        <f t="shared" si="3"/>
        <v>24785273</v>
      </c>
      <c r="K28" s="20">
        <f t="shared" si="3"/>
        <v>15607540</v>
      </c>
      <c r="L28" s="20">
        <f t="shared" si="3"/>
        <v>11977210</v>
      </c>
      <c r="M28" s="20">
        <f t="shared" si="3"/>
        <v>11552900</v>
      </c>
    </row>
    <row r="29" spans="1:15" ht="63.75" customHeight="1" x14ac:dyDescent="0.2">
      <c r="A29" s="5">
        <v>19</v>
      </c>
      <c r="B29" s="2" t="s">
        <v>49</v>
      </c>
      <c r="C29" s="6" t="s">
        <v>12</v>
      </c>
      <c r="D29" s="6" t="s">
        <v>16</v>
      </c>
      <c r="E29" s="6" t="s">
        <v>35</v>
      </c>
      <c r="F29" s="6" t="s">
        <v>13</v>
      </c>
      <c r="G29" s="6" t="s">
        <v>17</v>
      </c>
      <c r="H29" s="8">
        <f>H30+H31</f>
        <v>5703000</v>
      </c>
      <c r="I29" s="8">
        <f t="shared" ref="I29:M29" si="4">I30+I31</f>
        <v>4655762</v>
      </c>
      <c r="J29" s="8">
        <f t="shared" si="4"/>
        <v>5703000</v>
      </c>
      <c r="K29" s="8">
        <f t="shared" si="4"/>
        <v>5350400</v>
      </c>
      <c r="L29" s="8">
        <f t="shared" si="4"/>
        <v>4280200</v>
      </c>
      <c r="M29" s="8">
        <f t="shared" si="4"/>
        <v>4280200</v>
      </c>
      <c r="N29" s="51"/>
      <c r="O29" s="22"/>
    </row>
    <row r="30" spans="1:15" ht="22.5" customHeight="1" x14ac:dyDescent="0.2">
      <c r="A30" s="5">
        <v>20</v>
      </c>
      <c r="B30" s="21" t="s">
        <v>50</v>
      </c>
      <c r="C30" s="34"/>
      <c r="D30" s="34"/>
      <c r="E30" s="34"/>
      <c r="F30" s="34"/>
      <c r="G30" s="34"/>
      <c r="H30" s="35">
        <v>1664500</v>
      </c>
      <c r="I30" s="36">
        <v>1387083</v>
      </c>
      <c r="J30" s="36">
        <f>H30</f>
        <v>1664500</v>
      </c>
      <c r="K30" s="37">
        <v>1519200</v>
      </c>
      <c r="L30" s="38">
        <v>1215400</v>
      </c>
      <c r="M30" s="38">
        <v>1215400</v>
      </c>
      <c r="N30" s="22"/>
    </row>
    <row r="31" spans="1:15" ht="18.75" customHeight="1" x14ac:dyDescent="0.2">
      <c r="A31" s="5">
        <v>21</v>
      </c>
      <c r="B31" s="21" t="s">
        <v>51</v>
      </c>
      <c r="C31" s="34"/>
      <c r="D31" s="34"/>
      <c r="E31" s="34"/>
      <c r="F31" s="34"/>
      <c r="G31" s="34"/>
      <c r="H31" s="35">
        <v>4038500</v>
      </c>
      <c r="I31" s="36">
        <v>3268679</v>
      </c>
      <c r="J31" s="36">
        <f>H31</f>
        <v>4038500</v>
      </c>
      <c r="K31" s="37">
        <v>3831200</v>
      </c>
      <c r="L31" s="38">
        <v>3064800</v>
      </c>
      <c r="M31" s="38">
        <v>3064800</v>
      </c>
      <c r="N31" s="22"/>
    </row>
    <row r="32" spans="1:15" ht="76.5" customHeight="1" x14ac:dyDescent="0.2">
      <c r="A32" s="5">
        <v>22</v>
      </c>
      <c r="B32" s="2" t="s">
        <v>25</v>
      </c>
      <c r="C32" s="6" t="s">
        <v>12</v>
      </c>
      <c r="D32" s="6" t="s">
        <v>18</v>
      </c>
      <c r="E32" s="6" t="s">
        <v>35</v>
      </c>
      <c r="F32" s="6" t="s">
        <v>13</v>
      </c>
      <c r="G32" s="6" t="s">
        <v>17</v>
      </c>
      <c r="H32" s="8">
        <v>416104</v>
      </c>
      <c r="I32" s="9">
        <v>330044</v>
      </c>
      <c r="J32" s="9">
        <f>H32</f>
        <v>416104</v>
      </c>
      <c r="K32" s="24">
        <v>407240</v>
      </c>
      <c r="L32" s="26">
        <v>424310</v>
      </c>
      <c r="M32" s="26">
        <v>0</v>
      </c>
      <c r="N32" s="51"/>
    </row>
    <row r="33" spans="1:14" ht="93.75" customHeight="1" x14ac:dyDescent="0.2">
      <c r="A33" s="5">
        <v>23</v>
      </c>
      <c r="B33" s="21" t="s">
        <v>38</v>
      </c>
      <c r="C33" s="6" t="s">
        <v>12</v>
      </c>
      <c r="D33" s="6" t="s">
        <v>39</v>
      </c>
      <c r="E33" s="6" t="s">
        <v>35</v>
      </c>
      <c r="F33" s="6" t="s">
        <v>40</v>
      </c>
      <c r="G33" s="6" t="s">
        <v>17</v>
      </c>
      <c r="H33" s="8">
        <v>23800</v>
      </c>
      <c r="I33" s="9">
        <v>17325</v>
      </c>
      <c r="J33" s="9">
        <f>H33</f>
        <v>23800</v>
      </c>
      <c r="K33" s="24">
        <v>24500</v>
      </c>
      <c r="L33" s="26">
        <v>24500</v>
      </c>
      <c r="M33" s="26">
        <v>24500</v>
      </c>
      <c r="N33" s="22"/>
    </row>
    <row r="34" spans="1:14" ht="57.75" customHeight="1" x14ac:dyDescent="0.2">
      <c r="A34" s="5">
        <v>24</v>
      </c>
      <c r="B34" s="2" t="s">
        <v>52</v>
      </c>
      <c r="C34" s="6" t="s">
        <v>12</v>
      </c>
      <c r="D34" s="6" t="s">
        <v>19</v>
      </c>
      <c r="E34" s="6" t="s">
        <v>35</v>
      </c>
      <c r="F34" s="6" t="s">
        <v>13</v>
      </c>
      <c r="G34" s="6" t="s">
        <v>17</v>
      </c>
      <c r="H34" s="44">
        <f>H35+H36+H37+H40+H41+H42+H45+H43+H38+H39</f>
        <v>18642369</v>
      </c>
      <c r="I34" s="44">
        <f t="shared" ref="I34:M34" si="5">I35+I36+I37+I40+I41+I42+I45+I43+I38+I39</f>
        <v>16252469.4</v>
      </c>
      <c r="J34" s="44">
        <f t="shared" si="5"/>
        <v>18642369</v>
      </c>
      <c r="K34" s="44">
        <f t="shared" si="5"/>
        <v>9825400</v>
      </c>
      <c r="L34" s="44">
        <f t="shared" si="5"/>
        <v>7248200</v>
      </c>
      <c r="M34" s="44">
        <f t="shared" si="5"/>
        <v>7248200</v>
      </c>
      <c r="N34" s="22"/>
    </row>
    <row r="35" spans="1:14" ht="51" customHeight="1" x14ac:dyDescent="0.2">
      <c r="A35" s="5">
        <v>25</v>
      </c>
      <c r="B35" s="21" t="s">
        <v>53</v>
      </c>
      <c r="C35" s="34"/>
      <c r="D35" s="34"/>
      <c r="E35" s="34"/>
      <c r="F35" s="34"/>
      <c r="G35" s="34"/>
      <c r="H35" s="45">
        <v>8555600</v>
      </c>
      <c r="I35" s="37">
        <v>6704738.2000000002</v>
      </c>
      <c r="J35" s="37">
        <f>H35</f>
        <v>8555600</v>
      </c>
      <c r="K35" s="37">
        <v>9060000</v>
      </c>
      <c r="L35" s="38">
        <v>7248200</v>
      </c>
      <c r="M35" s="38">
        <v>7248200</v>
      </c>
      <c r="N35" s="22"/>
    </row>
    <row r="36" spans="1:14" ht="34.5" customHeight="1" x14ac:dyDescent="0.2">
      <c r="A36" s="5">
        <v>26</v>
      </c>
      <c r="B36" s="21" t="s">
        <v>65</v>
      </c>
      <c r="C36" s="34"/>
      <c r="D36" s="34"/>
      <c r="E36" s="34"/>
      <c r="F36" s="34"/>
      <c r="G36" s="34"/>
      <c r="H36" s="45">
        <v>18176</v>
      </c>
      <c r="I36" s="37">
        <v>18176</v>
      </c>
      <c r="J36" s="37">
        <f>H36</f>
        <v>18176</v>
      </c>
      <c r="K36" s="37">
        <v>0</v>
      </c>
      <c r="L36" s="38">
        <v>0</v>
      </c>
      <c r="M36" s="38">
        <v>0</v>
      </c>
      <c r="N36" s="22"/>
    </row>
    <row r="37" spans="1:14" ht="22.5" customHeight="1" x14ac:dyDescent="0.2">
      <c r="A37" s="5">
        <v>27</v>
      </c>
      <c r="B37" s="21" t="s">
        <v>68</v>
      </c>
      <c r="C37" s="34"/>
      <c r="D37" s="34"/>
      <c r="E37" s="34"/>
      <c r="F37" s="34"/>
      <c r="G37" s="34"/>
      <c r="H37" s="45">
        <v>4228600</v>
      </c>
      <c r="I37" s="37">
        <v>4228600</v>
      </c>
      <c r="J37" s="37">
        <f>H37</f>
        <v>4228600</v>
      </c>
      <c r="K37" s="37">
        <v>0</v>
      </c>
      <c r="L37" s="38">
        <v>0</v>
      </c>
      <c r="M37" s="38">
        <v>0</v>
      </c>
      <c r="N37" s="22"/>
    </row>
    <row r="38" spans="1:14" ht="22.5" customHeight="1" x14ac:dyDescent="0.2">
      <c r="A38" s="5">
        <v>28</v>
      </c>
      <c r="B38" s="21" t="s">
        <v>67</v>
      </c>
      <c r="C38" s="34"/>
      <c r="D38" s="34"/>
      <c r="E38" s="34"/>
      <c r="F38" s="34"/>
      <c r="G38" s="34"/>
      <c r="H38" s="45">
        <v>580000</v>
      </c>
      <c r="I38" s="37">
        <v>200000</v>
      </c>
      <c r="J38" s="37">
        <f>H38</f>
        <v>580000</v>
      </c>
      <c r="K38" s="37">
        <v>0</v>
      </c>
      <c r="L38" s="38">
        <v>0</v>
      </c>
      <c r="M38" s="38">
        <v>0</v>
      </c>
      <c r="N38" s="22"/>
    </row>
    <row r="39" spans="1:14" ht="22.5" customHeight="1" x14ac:dyDescent="0.2">
      <c r="A39" s="5">
        <v>28</v>
      </c>
      <c r="B39" s="21" t="s">
        <v>89</v>
      </c>
      <c r="H39" s="50">
        <v>146200</v>
      </c>
      <c r="I39" s="37">
        <v>104094.39999999999</v>
      </c>
      <c r="J39" s="37">
        <f t="shared" ref="J39:J43" si="6">H39</f>
        <v>146200</v>
      </c>
      <c r="K39" s="37">
        <v>765400</v>
      </c>
      <c r="L39" s="38">
        <v>0</v>
      </c>
      <c r="M39" s="38">
        <v>0</v>
      </c>
      <c r="N39" s="22"/>
    </row>
    <row r="40" spans="1:14" ht="28.5" customHeight="1" x14ac:dyDescent="0.2">
      <c r="A40" s="5">
        <v>29</v>
      </c>
      <c r="B40" s="21" t="s">
        <v>59</v>
      </c>
      <c r="C40" s="34"/>
      <c r="D40" s="34"/>
      <c r="E40" s="34"/>
      <c r="F40" s="34"/>
      <c r="G40" s="34"/>
      <c r="H40" s="45">
        <v>357000</v>
      </c>
      <c r="I40" s="37">
        <v>357000</v>
      </c>
      <c r="J40" s="37">
        <f t="shared" si="6"/>
        <v>357000</v>
      </c>
      <c r="K40" s="49">
        <v>0</v>
      </c>
      <c r="L40" s="49">
        <v>0</v>
      </c>
      <c r="M40" s="49">
        <v>0</v>
      </c>
      <c r="N40" s="22"/>
    </row>
    <row r="41" spans="1:14" ht="23.25" customHeight="1" x14ac:dyDescent="0.2">
      <c r="A41" s="5">
        <v>30</v>
      </c>
      <c r="B41" s="21" t="s">
        <v>87</v>
      </c>
      <c r="C41" s="34"/>
      <c r="D41" s="34"/>
      <c r="E41" s="34"/>
      <c r="F41" s="34"/>
      <c r="G41" s="34"/>
      <c r="H41" s="45">
        <v>1500000</v>
      </c>
      <c r="I41" s="37">
        <v>1500000</v>
      </c>
      <c r="J41" s="37">
        <f t="shared" si="6"/>
        <v>1500000</v>
      </c>
      <c r="K41" s="37">
        <v>0</v>
      </c>
      <c r="L41" s="38">
        <v>0</v>
      </c>
      <c r="M41" s="38">
        <v>0</v>
      </c>
      <c r="N41" s="22"/>
    </row>
    <row r="42" spans="1:14" ht="32.25" customHeight="1" x14ac:dyDescent="0.2">
      <c r="A42" s="5">
        <v>31</v>
      </c>
      <c r="B42" s="21" t="s">
        <v>86</v>
      </c>
      <c r="C42" s="34"/>
      <c r="D42" s="34"/>
      <c r="E42" s="34"/>
      <c r="F42" s="34"/>
      <c r="G42" s="34"/>
      <c r="H42" s="45">
        <f>61731+67962+211800</f>
        <v>341493</v>
      </c>
      <c r="I42" s="37">
        <f>61731+61165.8+101664</f>
        <v>224560.8</v>
      </c>
      <c r="J42" s="37">
        <f t="shared" si="6"/>
        <v>341493</v>
      </c>
      <c r="K42" s="37">
        <v>0</v>
      </c>
      <c r="L42" s="38">
        <v>0</v>
      </c>
      <c r="M42" s="38">
        <v>0</v>
      </c>
      <c r="N42" s="22"/>
    </row>
    <row r="43" spans="1:14" ht="25.5" customHeight="1" x14ac:dyDescent="0.2">
      <c r="A43" s="5">
        <v>31</v>
      </c>
      <c r="B43" s="21" t="s">
        <v>88</v>
      </c>
      <c r="C43" s="34"/>
      <c r="D43" s="34"/>
      <c r="E43" s="34"/>
      <c r="F43" s="34"/>
      <c r="G43" s="34"/>
      <c r="H43" s="45">
        <v>2915300</v>
      </c>
      <c r="I43" s="37">
        <f>H43</f>
        <v>2915300</v>
      </c>
      <c r="J43" s="37">
        <f t="shared" si="6"/>
        <v>2915300</v>
      </c>
      <c r="K43" s="37">
        <v>0</v>
      </c>
      <c r="L43" s="38">
        <v>0</v>
      </c>
      <c r="M43" s="38">
        <v>0</v>
      </c>
      <c r="N43" s="22"/>
    </row>
    <row r="44" spans="1:14" ht="32.25" customHeight="1" x14ac:dyDescent="0.2">
      <c r="A44" s="5"/>
      <c r="B44" s="21"/>
      <c r="C44" s="34"/>
      <c r="D44" s="34"/>
      <c r="E44" s="34"/>
      <c r="F44" s="34"/>
      <c r="G44" s="34"/>
      <c r="H44" s="45"/>
      <c r="I44" s="37"/>
      <c r="J44" s="37"/>
      <c r="K44" s="37"/>
      <c r="L44" s="38"/>
      <c r="M44" s="38"/>
    </row>
    <row r="45" spans="1:14" ht="35.25" customHeight="1" x14ac:dyDescent="0.2">
      <c r="A45" s="5"/>
      <c r="B45" s="21"/>
      <c r="C45" s="34"/>
      <c r="D45" s="34"/>
      <c r="E45" s="34"/>
      <c r="F45" s="34"/>
      <c r="G45" s="34"/>
      <c r="H45" s="45"/>
      <c r="I45" s="37"/>
      <c r="J45" s="37"/>
      <c r="K45" s="37"/>
      <c r="L45" s="38"/>
      <c r="M45" s="38"/>
    </row>
    <row r="46" spans="1:14" ht="18.75" x14ac:dyDescent="0.3">
      <c r="A46" s="4" t="s">
        <v>60</v>
      </c>
      <c r="B46" s="4"/>
      <c r="C46" s="4"/>
      <c r="D46" s="4"/>
      <c r="E46" s="4"/>
      <c r="F46" s="4"/>
      <c r="G46" s="4"/>
      <c r="H46" s="30">
        <f t="shared" ref="H46:M46" si="7">H8</f>
        <v>31524543</v>
      </c>
      <c r="I46" s="30">
        <f t="shared" si="7"/>
        <v>26240789.899999999</v>
      </c>
      <c r="J46" s="30">
        <f>J8</f>
        <v>31255080.550000001</v>
      </c>
      <c r="K46" s="30">
        <f>K8</f>
        <v>22900170</v>
      </c>
      <c r="L46" s="25">
        <f t="shared" si="7"/>
        <v>19384540</v>
      </c>
      <c r="M46" s="25">
        <f t="shared" si="7"/>
        <v>19095730</v>
      </c>
    </row>
    <row r="47" spans="1:14" ht="21.75" customHeight="1" x14ac:dyDescent="0.2">
      <c r="A47" s="75"/>
      <c r="B47" s="76" t="s">
        <v>85</v>
      </c>
      <c r="C47" s="77"/>
      <c r="D47" s="77"/>
      <c r="E47" s="77"/>
      <c r="F47" s="77"/>
      <c r="G47" s="77"/>
      <c r="H47" s="78">
        <v>369958.1</v>
      </c>
      <c r="I47" s="79"/>
      <c r="J47" s="29"/>
    </row>
    <row r="48" spans="1:14" ht="18" customHeight="1" x14ac:dyDescent="0.2">
      <c r="B48" s="82" t="s">
        <v>46</v>
      </c>
      <c r="C48" s="80"/>
      <c r="D48" s="80"/>
      <c r="E48" s="80"/>
      <c r="F48" s="80"/>
      <c r="G48" s="80"/>
      <c r="H48" s="80"/>
      <c r="I48" s="81"/>
      <c r="J48" s="81">
        <f>[1]Общий!$P$58</f>
        <v>31659038.649999999</v>
      </c>
      <c r="K48" s="81">
        <f>34000+K46</f>
        <v>22934170</v>
      </c>
      <c r="L48" s="81">
        <f>L46-K52-14000</f>
        <v>19404540</v>
      </c>
      <c r="M48" s="81">
        <f>M46-L52</f>
        <v>19115730</v>
      </c>
    </row>
    <row r="49" spans="2:13" ht="0.75" hidden="1" customHeight="1" x14ac:dyDescent="0.2">
      <c r="J49" s="29"/>
      <c r="K49" s="29"/>
    </row>
    <row r="50" spans="2:13" ht="15" hidden="1" customHeight="1" x14ac:dyDescent="0.2">
      <c r="B50" s="23" t="s">
        <v>48</v>
      </c>
      <c r="H50" s="29"/>
      <c r="I50" s="29"/>
      <c r="J50" s="29">
        <f>J46-J48</f>
        <v>-403958.09999999776</v>
      </c>
      <c r="K50" s="29">
        <f>K46-K48</f>
        <v>-34000</v>
      </c>
      <c r="L50" s="29">
        <f t="shared" ref="L50:M50" si="8">L46-L48</f>
        <v>-20000</v>
      </c>
      <c r="M50" s="29">
        <f t="shared" si="8"/>
        <v>-20000</v>
      </c>
    </row>
    <row r="51" spans="2:13" ht="15" hidden="1" customHeight="1" x14ac:dyDescent="0.2">
      <c r="J51" s="29"/>
      <c r="K51" s="29"/>
    </row>
    <row r="52" spans="2:13" ht="15" hidden="1" customHeight="1" x14ac:dyDescent="0.2">
      <c r="B52" s="23" t="s">
        <v>47</v>
      </c>
      <c r="J52" s="29">
        <f>H47+J46-J48</f>
        <v>-33999.999999996275</v>
      </c>
      <c r="K52" s="29">
        <f>K46-K48</f>
        <v>-34000</v>
      </c>
      <c r="L52" s="29">
        <f>L46-L48</f>
        <v>-20000</v>
      </c>
      <c r="M52" s="29">
        <f>M46-M48</f>
        <v>-20000</v>
      </c>
    </row>
    <row r="53" spans="2:13" ht="15" customHeight="1" x14ac:dyDescent="0.2">
      <c r="B53" s="1"/>
    </row>
    <row r="54" spans="2:13" ht="18.75" x14ac:dyDescent="0.3">
      <c r="B54" s="3" t="s">
        <v>79</v>
      </c>
      <c r="C54" s="3"/>
      <c r="D54" s="3"/>
      <c r="E54" s="3"/>
      <c r="F54" s="3"/>
      <c r="G54" s="3"/>
      <c r="H54" s="3"/>
      <c r="I54" s="3"/>
      <c r="J54" s="3"/>
      <c r="K54" s="52" t="s">
        <v>78</v>
      </c>
      <c r="L54" s="52"/>
      <c r="M54" s="52"/>
    </row>
    <row r="55" spans="2:13" x14ac:dyDescent="0.2">
      <c r="J55" s="29"/>
      <c r="K55" s="29"/>
    </row>
    <row r="56" spans="2:13" ht="18.75" x14ac:dyDescent="0.3">
      <c r="B56" s="3" t="s">
        <v>44</v>
      </c>
      <c r="C56" s="3"/>
      <c r="D56" s="3"/>
      <c r="E56" s="3"/>
      <c r="F56" s="3"/>
      <c r="G56" s="3"/>
      <c r="H56" s="3"/>
      <c r="I56" s="3"/>
      <c r="J56" s="3"/>
      <c r="K56" s="28"/>
      <c r="L56" s="3"/>
      <c r="M56" s="27" t="s">
        <v>45</v>
      </c>
    </row>
    <row r="57" spans="2:13" x14ac:dyDescent="0.2">
      <c r="L57" s="22"/>
      <c r="M57" s="22"/>
    </row>
    <row r="58" spans="2:13" x14ac:dyDescent="0.2">
      <c r="B58" s="33"/>
    </row>
    <row r="59" spans="2:13" x14ac:dyDescent="0.2">
      <c r="H59" s="22"/>
      <c r="I59" s="22"/>
      <c r="J59" s="22"/>
      <c r="K59" s="22"/>
      <c r="L59" s="22"/>
      <c r="M59" s="22"/>
    </row>
    <row r="60" spans="2:13" x14ac:dyDescent="0.2">
      <c r="H60" s="22"/>
      <c r="I60" s="22"/>
      <c r="J60" s="22"/>
      <c r="K60" s="22"/>
      <c r="L60" s="22"/>
      <c r="M60" s="22"/>
    </row>
    <row r="61" spans="2:13" x14ac:dyDescent="0.2">
      <c r="H61" s="22"/>
      <c r="I61" s="22"/>
      <c r="J61" s="22"/>
      <c r="K61" s="22"/>
      <c r="L61" s="22"/>
      <c r="M61" s="22"/>
    </row>
    <row r="62" spans="2:13" x14ac:dyDescent="0.2">
      <c r="H62" s="22"/>
      <c r="I62" s="22"/>
      <c r="J62" s="22"/>
      <c r="K62" s="29"/>
      <c r="L62" s="29"/>
      <c r="M62" s="29"/>
    </row>
    <row r="64" spans="2:13" x14ac:dyDescent="0.2">
      <c r="K64" s="22"/>
      <c r="L64" s="22"/>
      <c r="M64" s="22"/>
    </row>
    <row r="65" spans="9:13" x14ac:dyDescent="0.2">
      <c r="K65" s="29"/>
      <c r="L65" s="29"/>
      <c r="M65" s="29"/>
    </row>
    <row r="70" spans="9:13" x14ac:dyDescent="0.2">
      <c r="I70" s="22"/>
    </row>
  </sheetData>
  <mergeCells count="13">
    <mergeCell ref="K54:M54"/>
    <mergeCell ref="A1:M1"/>
    <mergeCell ref="M4:M6"/>
    <mergeCell ref="C7:G7"/>
    <mergeCell ref="H4:H6"/>
    <mergeCell ref="A4:A6"/>
    <mergeCell ref="L4:L6"/>
    <mergeCell ref="I4:I6"/>
    <mergeCell ref="K4:K6"/>
    <mergeCell ref="A3:M3"/>
    <mergeCell ref="B2:L2"/>
    <mergeCell ref="B4:G6"/>
    <mergeCell ref="J4:J6"/>
  </mergeCells>
  <phoneticPr fontId="0" type="noConversion"/>
  <pageMargins left="0.59055118110236227" right="0" top="0" bottom="0" header="0.47244094488188981" footer="0"/>
  <pageSetup paperSize="9" scale="4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2022-11-10T10:15:14Z</cp:lastPrinted>
  <dcterms:created xsi:type="dcterms:W3CDTF">2010-12-24T06:46:12Z</dcterms:created>
  <dcterms:modified xsi:type="dcterms:W3CDTF">2022-11-12T10:14:43Z</dcterms:modified>
</cp:coreProperties>
</file>