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20" windowWidth="15480" windowHeight="10080"/>
  </bookViews>
  <sheets>
    <sheet name="Лист1" sheetId="1" r:id="rId1"/>
  </sheets>
  <externalReferences>
    <externalReference r:id="rId2"/>
  </externalReferences>
  <definedNames>
    <definedName name="_xlnm.Print_Titles" localSheetId="0">Лист1!$7:$7</definedName>
  </definedNames>
  <calcPr calcId="144525"/>
</workbook>
</file>

<file path=xl/calcChain.xml><?xml version="1.0" encoding="utf-8"?>
<calcChain xmlns="http://schemas.openxmlformats.org/spreadsheetml/2006/main">
  <c r="K10" i="1" l="1"/>
  <c r="M17" i="1" l="1"/>
  <c r="L17" i="1"/>
  <c r="K17" i="1"/>
  <c r="H44" i="1"/>
  <c r="H35" i="1"/>
  <c r="I8" i="1" l="1"/>
  <c r="I37" i="1"/>
  <c r="I31" i="1" s="1"/>
  <c r="K37" i="1"/>
  <c r="L37" i="1"/>
  <c r="M37" i="1"/>
  <c r="H37" i="1"/>
  <c r="H31" i="1" s="1"/>
  <c r="J46" i="1"/>
  <c r="I27" i="1" l="1"/>
  <c r="I10" i="1"/>
  <c r="I11" i="1"/>
  <c r="I44" i="1"/>
  <c r="I20" i="1"/>
  <c r="I19" i="1"/>
  <c r="I18" i="1"/>
  <c r="J47" i="1" l="1"/>
  <c r="J50" i="1" l="1"/>
  <c r="J20" i="1" l="1"/>
  <c r="J25" i="1"/>
  <c r="J19" i="1"/>
  <c r="J10" i="1"/>
  <c r="J11" i="1"/>
  <c r="I12" i="1" l="1"/>
  <c r="K12" i="1"/>
  <c r="K9" i="1" s="1"/>
  <c r="L12" i="1"/>
  <c r="L9" i="1" s="1"/>
  <c r="M12" i="1"/>
  <c r="M9" i="1" s="1"/>
  <c r="J14" i="1" l="1"/>
  <c r="J12" i="1" s="1"/>
  <c r="I29" i="1" l="1"/>
  <c r="J29" i="1" s="1"/>
  <c r="I28" i="1"/>
  <c r="J28" i="1" s="1"/>
  <c r="I42" i="1"/>
  <c r="I43" i="1"/>
  <c r="I41" i="1"/>
  <c r="J39" i="1" l="1"/>
  <c r="J41" i="1"/>
  <c r="J42" i="1"/>
  <c r="J43" i="1"/>
  <c r="J45" i="1"/>
  <c r="I9" i="1"/>
  <c r="J44" i="1" l="1"/>
  <c r="J37" i="1" s="1"/>
  <c r="J27" i="1" l="1"/>
  <c r="J9" i="1" s="1"/>
  <c r="I32" i="1"/>
  <c r="K32" i="1"/>
  <c r="K31" i="1" s="1"/>
  <c r="K8" i="1" s="1"/>
  <c r="L32" i="1"/>
  <c r="L31" i="1" s="1"/>
  <c r="L8" i="1" s="1"/>
  <c r="M32" i="1"/>
  <c r="M31" i="1" s="1"/>
  <c r="M8" i="1" s="1"/>
  <c r="J40" i="1" l="1"/>
  <c r="K48" i="1" l="1"/>
  <c r="J38" i="1"/>
  <c r="J35" i="1"/>
  <c r="J31" i="1" s="1"/>
  <c r="J8" i="1" s="1"/>
  <c r="J34" i="1"/>
  <c r="J33" i="1"/>
  <c r="H12" i="1"/>
  <c r="H9" i="1" s="1"/>
  <c r="H8" i="1" s="1"/>
  <c r="J32" i="1" l="1"/>
  <c r="J36" i="1"/>
  <c r="J48" i="1" l="1"/>
  <c r="H32" i="1"/>
  <c r="M48" i="1" l="1"/>
  <c r="L48" i="1" l="1"/>
  <c r="H48" i="1" l="1"/>
  <c r="I48" i="1"/>
</calcChain>
</file>

<file path=xl/sharedStrings.xml><?xml version="1.0" encoding="utf-8"?>
<sst xmlns="http://schemas.openxmlformats.org/spreadsheetml/2006/main" count="150" uniqueCount="91">
  <si>
    <t>№   п/п</t>
  </si>
  <si>
    <t>ВСЕГО</t>
  </si>
  <si>
    <t>10000000</t>
  </si>
  <si>
    <t>10102020</t>
  </si>
  <si>
    <t>1000</t>
  </si>
  <si>
    <t>182</t>
  </si>
  <si>
    <t>01</t>
  </si>
  <si>
    <t>110</t>
  </si>
  <si>
    <t>10601030</t>
  </si>
  <si>
    <t>10606013</t>
  </si>
  <si>
    <t>10606023</t>
  </si>
  <si>
    <t>10804020</t>
  </si>
  <si>
    <t>552</t>
  </si>
  <si>
    <t>0000</t>
  </si>
  <si>
    <t>120</t>
  </si>
  <si>
    <t>11105035</t>
  </si>
  <si>
    <t>20201001</t>
  </si>
  <si>
    <t>151</t>
  </si>
  <si>
    <t>20203015</t>
  </si>
  <si>
    <t>20204999</t>
  </si>
  <si>
    <t>11105013</t>
  </si>
  <si>
    <t>00</t>
  </si>
  <si>
    <t>НАЛОГОВЫЕ И НЕНАЛОГОВЫЕ ДОХОДЫ</t>
  </si>
  <si>
    <t>000</t>
  </si>
  <si>
    <t>10102010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</si>
  <si>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</si>
  <si>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10302230</t>
  </si>
  <si>
    <t>10302240</t>
  </si>
  <si>
    <t>10302250</t>
  </si>
  <si>
    <t>10302260</t>
  </si>
  <si>
    <t>10302000</t>
  </si>
  <si>
    <t>140</t>
  </si>
  <si>
    <t>02</t>
  </si>
  <si>
    <t>11651040</t>
  </si>
  <si>
    <t>100</t>
  </si>
  <si>
    <t>13</t>
  </si>
  <si>
    <t>Акцизы по подакцизным товарам (продукции), производимым на территории Российской Федерации, в т.ч.</t>
  </si>
  <si>
    <t>Итого прочие межбюджетные трансферты, в т.ч.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</si>
  <si>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</si>
  <si>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20203024</t>
  </si>
  <si>
    <t>7514</t>
  </si>
  <si>
    <t>(руб.)</t>
  </si>
  <si>
    <t>Администрация поселка Большая Ирба</t>
  </si>
  <si>
    <t>Доходы от продажи земельных участков</t>
  </si>
  <si>
    <t>Дотации бюджетам городских поселений на выравнивание бюджетной обеспеченности, в.т.ч</t>
  </si>
  <si>
    <t>за счет краевого бюджета</t>
  </si>
  <si>
    <t>за счет районного бюджета</t>
  </si>
  <si>
    <t>Прочие межбюджетные трансферты, передаваемые бюджетам городских поселений, в т.ч.</t>
  </si>
  <si>
    <t>обеспечение сбалансированности бюджетов городских поселений за счет средств районного бюджета</t>
  </si>
  <si>
    <t xml:space="preserve">Государственная пошлина за совершение нотариальных действий </t>
  </si>
  <si>
    <t xml:space="preserve">Налог  на  доходы  физических  лиц  </t>
  </si>
  <si>
    <t>Налог на  доходы физических лиц с ИП</t>
  </si>
  <si>
    <t>Наименование  дохода</t>
  </si>
  <si>
    <t>Налог на имущество физических лиц, взимаемый по ставкам</t>
  </si>
  <si>
    <t>обеспечение пожарной безопасности</t>
  </si>
  <si>
    <t>ВСЕГО ДОХОДОВ</t>
  </si>
  <si>
    <t>Доходы, получаемые в виде арендной платы за земельные участки,(админист</t>
  </si>
  <si>
    <t>Единый сельхоз налог</t>
  </si>
  <si>
    <t>Доходы от сдачи в аренду имущества, находящегося в муниц. собственности</t>
  </si>
  <si>
    <t xml:space="preserve">субвенция организация и проведение акарицидных обработок мест массового отдыха населения </t>
  </si>
  <si>
    <t>Доходы от уплаты акцизов на дизельное топливо31</t>
  </si>
  <si>
    <t>Доходы от уплаты акцизов на моторные масла 41</t>
  </si>
  <si>
    <t>Доходы от продажи имущества</t>
  </si>
  <si>
    <t>Соц найм</t>
  </si>
  <si>
    <t xml:space="preserve">Земельный   налог с физических лиц, 43   
</t>
  </si>
  <si>
    <t>Земельный налог с организаций, 33</t>
  </si>
  <si>
    <t>Ожидаемое исполнение за 2023 год</t>
  </si>
  <si>
    <t xml:space="preserve">ППМИ Стадион </t>
  </si>
  <si>
    <t>Комфорная среда</t>
  </si>
  <si>
    <t>Оборудование мест сбора ТКО</t>
  </si>
  <si>
    <t>Инициативные платежи от физических лиц для ППМИ</t>
  </si>
  <si>
    <t>Инициативные платежи от юридических лиц для ППМИ</t>
  </si>
  <si>
    <t>Административный штраф</t>
  </si>
  <si>
    <t>Прогноз расходов</t>
  </si>
  <si>
    <t>Главный бухгалтер</t>
  </si>
  <si>
    <t>С.Р.Бланк</t>
  </si>
  <si>
    <t>Глава поселка</t>
  </si>
  <si>
    <t>М. В. Конюхова</t>
  </si>
  <si>
    <t>Исполнено на 01.12.2023</t>
  </si>
  <si>
    <t xml:space="preserve"> Доходы на 2026 год</t>
  </si>
  <si>
    <t>Пояснительная по Доходам местного бюджета за 2024 год,  и Доходам к  бюджету на 2025 год и  на плановый период 2026-2027 годов</t>
  </si>
  <si>
    <t xml:space="preserve"> Доходы на 2027 год</t>
  </si>
  <si>
    <t>Уточненный план на 01.11.2024 год</t>
  </si>
  <si>
    <t>Остаток на счете на 01.01.2024года</t>
  </si>
  <si>
    <t xml:space="preserve">  Доходы на 2025 год</t>
  </si>
  <si>
    <t>Спец  Доплата  01.01.2024</t>
  </si>
  <si>
    <t>Охрана окуружающей среды</t>
  </si>
  <si>
    <t xml:space="preserve">муниципальный дорожный фонд, акцизы района </t>
  </si>
  <si>
    <t>Доходы от уплаты акцизов на автомобильный бензин 51</t>
  </si>
  <si>
    <t>Доходы от уплаты акцизов на прямогонный бензин 61</t>
  </si>
  <si>
    <t>Субсидия кап ремонт ком. сетей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</si>
</sst>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?_р_._-;_-@_-"/>
    <numFmt numFmtId="166" formatCode="#,##0.00_ ;\-#,##0.00\ "/>
  </numFmts>
  <fonts count="1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0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sz val="10"/>
      <color indexed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2" applyFont="1" applyBorder="1" applyAlignment="1">
      <alignment vertical="top"/>
    </xf>
    <xf numFmtId="164" fontId="2" fillId="0" borderId="1" xfId="2" applyFont="1" applyBorder="1" applyAlignment="1">
      <alignment horizontal="right" vertical="top"/>
    </xf>
    <xf numFmtId="165" fontId="2" fillId="0" borderId="1" xfId="2" applyNumberFormat="1" applyFont="1" applyBorder="1" applyAlignment="1">
      <alignment vertical="top"/>
    </xf>
    <xf numFmtId="165" fontId="0" fillId="0" borderId="0" xfId="0" applyNumberFormat="1"/>
    <xf numFmtId="0" fontId="7" fillId="0" borderId="1" xfId="0" applyFont="1" applyBorder="1"/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4" fontId="6" fillId="0" borderId="1" xfId="2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164" fontId="0" fillId="0" borderId="0" xfId="0" applyNumberFormat="1"/>
    <xf numFmtId="4" fontId="2" fillId="0" borderId="1" xfId="2" applyNumberFormat="1" applyFont="1" applyBorder="1" applyAlignment="1">
      <alignment horizontal="right" vertical="top"/>
    </xf>
    <xf numFmtId="4" fontId="9" fillId="0" borderId="1" xfId="2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0" fillId="0" borderId="0" xfId="0" applyNumberFormat="1"/>
    <xf numFmtId="4" fontId="8" fillId="0" borderId="1" xfId="2" applyNumberFormat="1" applyFont="1" applyBorder="1" applyAlignment="1">
      <alignment horizontal="right"/>
    </xf>
    <xf numFmtId="4" fontId="2" fillId="0" borderId="0" xfId="0" applyNumberFormat="1" applyFont="1" applyFill="1" applyBorder="1" applyAlignment="1">
      <alignment horizontal="right" vertical="top"/>
    </xf>
    <xf numFmtId="165" fontId="0" fillId="0" borderId="0" xfId="0" applyNumberFormat="1" applyBorder="1"/>
    <xf numFmtId="49" fontId="8" fillId="0" borderId="1" xfId="0" applyNumberFormat="1" applyFont="1" applyBorder="1" applyAlignment="1">
      <alignment vertical="top"/>
    </xf>
    <xf numFmtId="164" fontId="8" fillId="0" borderId="1" xfId="2" applyFont="1" applyBorder="1" applyAlignment="1">
      <alignment vertical="top"/>
    </xf>
    <xf numFmtId="164" fontId="8" fillId="0" borderId="1" xfId="2" applyFont="1" applyBorder="1" applyAlignment="1">
      <alignment horizontal="right" vertical="top"/>
    </xf>
    <xf numFmtId="4" fontId="8" fillId="0" borderId="1" xfId="2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vertical="justify" wrapText="1"/>
    </xf>
    <xf numFmtId="0" fontId="12" fillId="0" borderId="1" xfId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/>
    </xf>
    <xf numFmtId="166" fontId="2" fillId="0" borderId="1" xfId="2" applyNumberFormat="1" applyFont="1" applyBorder="1" applyAlignment="1">
      <alignment horizontal="right" vertical="top"/>
    </xf>
    <xf numFmtId="4" fontId="2" fillId="0" borderId="1" xfId="2" applyNumberFormat="1" applyFont="1" applyBorder="1" applyAlignment="1">
      <alignment vertical="top"/>
    </xf>
    <xf numFmtId="4" fontId="8" fillId="0" borderId="1" xfId="2" applyNumberFormat="1" applyFont="1" applyBorder="1" applyAlignment="1">
      <alignment vertical="top"/>
    </xf>
    <xf numFmtId="4" fontId="7" fillId="0" borderId="3" xfId="2" applyNumberFormat="1" applyFont="1" applyBorder="1"/>
    <xf numFmtId="4" fontId="7" fillId="0" borderId="1" xfId="2" applyNumberFormat="1" applyFont="1" applyBorder="1" applyAlignment="1">
      <alignment vertical="top"/>
    </xf>
    <xf numFmtId="166" fontId="2" fillId="0" borderId="1" xfId="2" applyNumberFormat="1" applyFont="1" applyBorder="1" applyAlignment="1">
      <alignment vertical="top"/>
    </xf>
    <xf numFmtId="4" fontId="14" fillId="0" borderId="1" xfId="0" applyNumberFormat="1" applyFont="1" applyBorder="1" applyAlignment="1">
      <alignment vertical="top"/>
    </xf>
    <xf numFmtId="4" fontId="8" fillId="0" borderId="6" xfId="2" applyNumberFormat="1" applyFont="1" applyFill="1" applyBorder="1" applyAlignment="1">
      <alignment vertical="top"/>
    </xf>
    <xf numFmtId="164" fontId="10" fillId="0" borderId="0" xfId="0" applyNumberFormat="1" applyFont="1"/>
    <xf numFmtId="0" fontId="15" fillId="0" borderId="0" xfId="0" applyFont="1" applyAlignment="1">
      <alignment vertical="center"/>
    </xf>
    <xf numFmtId="2" fontId="10" fillId="0" borderId="0" xfId="0" applyNumberFormat="1" applyFont="1"/>
    <xf numFmtId="0" fontId="16" fillId="0" borderId="0" xfId="1" applyFont="1" applyAlignment="1" applyProtection="1">
      <alignment horizontal="left" vertical="top"/>
      <protection locked="0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0" xfId="0" applyNumberFormat="1"/>
    <xf numFmtId="43" fontId="0" fillId="0" borderId="0" xfId="0" applyNumberFormat="1"/>
    <xf numFmtId="4" fontId="14" fillId="0" borderId="0" xfId="0" applyNumberFormat="1" applyFont="1" applyBorder="1" applyAlignment="1">
      <alignment vertical="center"/>
    </xf>
    <xf numFmtId="4" fontId="2" fillId="0" borderId="0" xfId="0" applyNumberFormat="1" applyFont="1"/>
    <xf numFmtId="0" fontId="8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justify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&#1054;&#1094;&#1077;&#1085;&#1082;&#1072;%20&#1086;&#1078;&#1080;&#1076;&#1078;&#1072;&#1077;&#1084;&#1086;&#1075;&#1086;%20&#1080;&#1089;&#1087;&#1086;&#1083;&#1085;&#1077;&#1085;&#1080;&#1103;%20&#1073;&#1102;&#1076;&#1078;&#1077;&#1090;&#1072;%20%20&#1079;&#1072;%202023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55">
          <cell r="P55">
            <v>32805782.059999999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A46" workbookViewId="0">
      <selection activeCell="L15" sqref="L15"/>
    </sheetView>
  </sheetViews>
  <sheetFormatPr defaultRowHeight="12.75" x14ac:dyDescent="0.2"/>
  <cols>
    <col min="1" max="1" width="5.5703125" customWidth="1"/>
    <col min="2" max="2" width="47.5703125" customWidth="1"/>
    <col min="3" max="3" width="0.140625" customWidth="1"/>
    <col min="4" max="4" width="11.42578125" hidden="1" customWidth="1"/>
    <col min="5" max="5" width="5.7109375" hidden="1" customWidth="1"/>
    <col min="6" max="6" width="7.140625" hidden="1" customWidth="1"/>
    <col min="7" max="7" width="4.7109375" hidden="1" customWidth="1"/>
    <col min="8" max="8" width="22.140625" customWidth="1"/>
    <col min="9" max="9" width="0.140625" customWidth="1"/>
    <col min="10" max="10" width="20.28515625" hidden="1" customWidth="1"/>
    <col min="11" max="11" width="20" customWidth="1"/>
    <col min="12" max="13" width="20.140625" customWidth="1"/>
    <col min="14" max="14" width="20.85546875" customWidth="1"/>
    <col min="15" max="15" width="15.140625" bestFit="1" customWidth="1"/>
    <col min="16" max="16" width="11.7109375" bestFit="1" customWidth="1"/>
  </cols>
  <sheetData>
    <row r="1" spans="1:16" ht="37.5" customHeight="1" x14ac:dyDescent="0.3">
      <c r="A1" s="58" t="s">
        <v>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8.75" x14ac:dyDescent="0.3">
      <c r="A2" s="2"/>
      <c r="B2" s="70" t="s">
        <v>42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6" ht="20.25" customHeight="1" x14ac:dyDescent="0.3">
      <c r="A3" s="69" t="s">
        <v>41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ht="47.25" customHeight="1" x14ac:dyDescent="0.2">
      <c r="A4" s="66" t="s">
        <v>0</v>
      </c>
      <c r="B4" s="71" t="s">
        <v>52</v>
      </c>
      <c r="C4" s="72"/>
      <c r="D4" s="72"/>
      <c r="E4" s="72"/>
      <c r="F4" s="72"/>
      <c r="G4" s="73"/>
      <c r="H4" s="63" t="s">
        <v>82</v>
      </c>
      <c r="I4" s="59" t="s">
        <v>78</v>
      </c>
      <c r="J4" s="59" t="s">
        <v>66</v>
      </c>
      <c r="K4" s="59" t="s">
        <v>84</v>
      </c>
      <c r="L4" s="59" t="s">
        <v>79</v>
      </c>
      <c r="M4" s="59" t="s">
        <v>81</v>
      </c>
    </row>
    <row r="5" spans="1:16" ht="19.5" customHeight="1" x14ac:dyDescent="0.2">
      <c r="A5" s="67"/>
      <c r="B5" s="74"/>
      <c r="C5" s="75"/>
      <c r="D5" s="75"/>
      <c r="E5" s="75"/>
      <c r="F5" s="75"/>
      <c r="G5" s="76"/>
      <c r="H5" s="64"/>
      <c r="I5" s="60"/>
      <c r="J5" s="60"/>
      <c r="K5" s="60"/>
      <c r="L5" s="60"/>
      <c r="M5" s="60"/>
    </row>
    <row r="6" spans="1:16" ht="6" customHeight="1" x14ac:dyDescent="0.2">
      <c r="A6" s="68"/>
      <c r="B6" s="77"/>
      <c r="C6" s="78"/>
      <c r="D6" s="78"/>
      <c r="E6" s="78"/>
      <c r="F6" s="78"/>
      <c r="G6" s="79"/>
      <c r="H6" s="65"/>
      <c r="I6" s="61"/>
      <c r="J6" s="61"/>
      <c r="K6" s="61"/>
      <c r="L6" s="61"/>
      <c r="M6" s="61"/>
    </row>
    <row r="7" spans="1:16" x14ac:dyDescent="0.2">
      <c r="A7" s="34">
        <v>1</v>
      </c>
      <c r="B7" s="35">
        <v>2</v>
      </c>
      <c r="C7" s="62">
        <v>3</v>
      </c>
      <c r="D7" s="62"/>
      <c r="E7" s="62"/>
      <c r="F7" s="62"/>
      <c r="G7" s="62"/>
      <c r="H7" s="36">
        <v>3</v>
      </c>
      <c r="I7" s="37">
        <v>4</v>
      </c>
      <c r="J7" s="37">
        <v>5</v>
      </c>
      <c r="K7" s="37">
        <v>6</v>
      </c>
      <c r="L7" s="37">
        <v>7</v>
      </c>
      <c r="M7" s="37">
        <v>8</v>
      </c>
    </row>
    <row r="8" spans="1:16" ht="18.75" customHeight="1" x14ac:dyDescent="0.2">
      <c r="A8" s="11" t="s">
        <v>1</v>
      </c>
      <c r="B8" s="12"/>
      <c r="C8" s="11"/>
      <c r="D8" s="11"/>
      <c r="E8" s="11"/>
      <c r="F8" s="11"/>
      <c r="G8" s="11"/>
      <c r="H8" s="41">
        <f>H9+H31</f>
        <v>48426442.859999999</v>
      </c>
      <c r="I8" s="41">
        <f t="shared" ref="I8:M8" si="0">I9+I31</f>
        <v>28060674.910000004</v>
      </c>
      <c r="J8" s="41">
        <f t="shared" si="0"/>
        <v>46839675.060000002</v>
      </c>
      <c r="K8" s="41">
        <f t="shared" si="0"/>
        <v>26918710</v>
      </c>
      <c r="L8" s="41">
        <f t="shared" si="0"/>
        <v>22564400</v>
      </c>
      <c r="M8" s="41">
        <f t="shared" si="0"/>
        <v>21660800</v>
      </c>
    </row>
    <row r="9" spans="1:16" ht="19.5" customHeight="1" x14ac:dyDescent="0.2">
      <c r="A9" s="13"/>
      <c r="B9" s="14" t="s">
        <v>22</v>
      </c>
      <c r="C9" s="15" t="s">
        <v>23</v>
      </c>
      <c r="D9" s="15" t="s">
        <v>2</v>
      </c>
      <c r="E9" s="15" t="s">
        <v>21</v>
      </c>
      <c r="F9" s="15" t="s">
        <v>13</v>
      </c>
      <c r="G9" s="15" t="s">
        <v>23</v>
      </c>
      <c r="H9" s="42">
        <f t="shared" ref="H9:M9" si="1">H10+H11+H12+H17+H18+H19+H20+H21+H22+H24+H27+H25+H23+H26+H28+H29+H30</f>
        <v>9255181.4000000004</v>
      </c>
      <c r="I9" s="42">
        <f t="shared" si="1"/>
        <v>6829689.8600000013</v>
      </c>
      <c r="J9" s="42">
        <f t="shared" si="1"/>
        <v>7668413.6000000006</v>
      </c>
      <c r="K9" s="42">
        <f t="shared" si="1"/>
        <v>10395058.6</v>
      </c>
      <c r="L9" s="42">
        <f t="shared" si="1"/>
        <v>10081400</v>
      </c>
      <c r="M9" s="42">
        <f t="shared" si="1"/>
        <v>9942500</v>
      </c>
      <c r="N9" s="25"/>
      <c r="O9" s="25"/>
      <c r="P9" s="25"/>
    </row>
    <row r="10" spans="1:16" ht="19.5" customHeight="1" x14ac:dyDescent="0.2">
      <c r="A10" s="4">
        <v>1</v>
      </c>
      <c r="B10" s="6" t="s">
        <v>50</v>
      </c>
      <c r="C10" s="5" t="s">
        <v>5</v>
      </c>
      <c r="D10" s="5" t="s">
        <v>24</v>
      </c>
      <c r="E10" s="5" t="s">
        <v>6</v>
      </c>
      <c r="F10" s="5" t="s">
        <v>4</v>
      </c>
      <c r="G10" s="5" t="s">
        <v>7</v>
      </c>
      <c r="H10" s="7">
        <v>3646220</v>
      </c>
      <c r="I10" s="8">
        <f>3013013.37+10631.62-12.5</f>
        <v>3023632.49</v>
      </c>
      <c r="J10" s="8">
        <f>3014390+10178.2+0.7-12.5</f>
        <v>3024556.4000000004</v>
      </c>
      <c r="K10" s="22">
        <f>5052000</f>
        <v>5052000</v>
      </c>
      <c r="L10" s="24">
        <v>5100000</v>
      </c>
      <c r="M10" s="24">
        <v>5150000</v>
      </c>
      <c r="O10" s="10"/>
    </row>
    <row r="11" spans="1:16" ht="21.75" customHeight="1" x14ac:dyDescent="0.2">
      <c r="A11" s="4">
        <v>2</v>
      </c>
      <c r="B11" s="6" t="s">
        <v>51</v>
      </c>
      <c r="C11" s="5" t="s">
        <v>5</v>
      </c>
      <c r="D11" s="5" t="s">
        <v>3</v>
      </c>
      <c r="E11" s="5" t="s">
        <v>6</v>
      </c>
      <c r="F11" s="5" t="s">
        <v>4</v>
      </c>
      <c r="G11" s="5" t="s">
        <v>7</v>
      </c>
      <c r="H11" s="7">
        <v>13500</v>
      </c>
      <c r="I11" s="8">
        <f>14286.14+25+0.7</f>
        <v>14311.84</v>
      </c>
      <c r="J11" s="8">
        <f>20700+25</f>
        <v>20725</v>
      </c>
      <c r="K11" s="22">
        <v>17000</v>
      </c>
      <c r="L11" s="24">
        <v>19000</v>
      </c>
      <c r="M11" s="24">
        <v>20000</v>
      </c>
      <c r="O11" s="27"/>
    </row>
    <row r="12" spans="1:16" ht="53.25" customHeight="1" x14ac:dyDescent="0.2">
      <c r="A12" s="4">
        <v>3</v>
      </c>
      <c r="B12" s="18" t="s">
        <v>36</v>
      </c>
      <c r="C12" s="17" t="s">
        <v>34</v>
      </c>
      <c r="D12" s="17" t="s">
        <v>30</v>
      </c>
      <c r="E12" s="17" t="s">
        <v>6</v>
      </c>
      <c r="F12" s="17" t="s">
        <v>13</v>
      </c>
      <c r="G12" s="17" t="s">
        <v>7</v>
      </c>
      <c r="H12" s="19">
        <f>H13+H14+H15+H16</f>
        <v>819900</v>
      </c>
      <c r="I12" s="19">
        <f t="shared" ref="I12:M12" si="2">I13+I14+I15+I16</f>
        <v>728905.8600000001</v>
      </c>
      <c r="J12" s="19">
        <f t="shared" si="2"/>
        <v>794014.62</v>
      </c>
      <c r="K12" s="19">
        <f t="shared" si="2"/>
        <v>764500</v>
      </c>
      <c r="L12" s="19">
        <f t="shared" si="2"/>
        <v>804200</v>
      </c>
      <c r="M12" s="19">
        <f t="shared" si="2"/>
        <v>836300</v>
      </c>
      <c r="O12" s="28"/>
    </row>
    <row r="13" spans="1:16" ht="37.5" customHeight="1" x14ac:dyDescent="0.2">
      <c r="A13" s="4">
        <v>4</v>
      </c>
      <c r="B13" s="6" t="s">
        <v>60</v>
      </c>
      <c r="C13" s="5" t="s">
        <v>34</v>
      </c>
      <c r="D13" s="5" t="s">
        <v>26</v>
      </c>
      <c r="E13" s="5" t="s">
        <v>6</v>
      </c>
      <c r="F13" s="5" t="s">
        <v>4</v>
      </c>
      <c r="G13" s="5" t="s">
        <v>7</v>
      </c>
      <c r="H13" s="7">
        <v>427600</v>
      </c>
      <c r="I13" s="8">
        <v>376011.5</v>
      </c>
      <c r="J13" s="8">
        <v>408347.44</v>
      </c>
      <c r="K13" s="22">
        <v>407300</v>
      </c>
      <c r="L13" s="24">
        <v>423100</v>
      </c>
      <c r="M13" s="24">
        <v>440000</v>
      </c>
    </row>
    <row r="14" spans="1:16" ht="54" customHeight="1" x14ac:dyDescent="0.2">
      <c r="A14" s="4">
        <v>5</v>
      </c>
      <c r="B14" s="6" t="s">
        <v>61</v>
      </c>
      <c r="C14" s="5" t="s">
        <v>34</v>
      </c>
      <c r="D14" s="5" t="s">
        <v>27</v>
      </c>
      <c r="E14" s="5" t="s">
        <v>6</v>
      </c>
      <c r="F14" s="5" t="s">
        <v>4</v>
      </c>
      <c r="G14" s="5" t="s">
        <v>7</v>
      </c>
      <c r="H14" s="7">
        <v>2000</v>
      </c>
      <c r="I14" s="8">
        <v>2005.59</v>
      </c>
      <c r="J14" s="8">
        <f t="shared" ref="J14" si="3">H14</f>
        <v>2000</v>
      </c>
      <c r="K14" s="22">
        <v>2100</v>
      </c>
      <c r="L14" s="24">
        <v>2300</v>
      </c>
      <c r="M14" s="24">
        <v>2300</v>
      </c>
    </row>
    <row r="15" spans="1:16" ht="42" customHeight="1" x14ac:dyDescent="0.2">
      <c r="A15" s="4">
        <v>6</v>
      </c>
      <c r="B15" s="6" t="s">
        <v>88</v>
      </c>
      <c r="C15" s="5" t="s">
        <v>34</v>
      </c>
      <c r="D15" s="5" t="s">
        <v>28</v>
      </c>
      <c r="E15" s="5" t="s">
        <v>6</v>
      </c>
      <c r="F15" s="5" t="s">
        <v>4</v>
      </c>
      <c r="G15" s="5" t="s">
        <v>7</v>
      </c>
      <c r="H15" s="7">
        <v>443400</v>
      </c>
      <c r="I15" s="8">
        <v>392666.83</v>
      </c>
      <c r="J15" s="8">
        <v>429488.56</v>
      </c>
      <c r="K15" s="22">
        <v>418500</v>
      </c>
      <c r="L15" s="24">
        <v>443500</v>
      </c>
      <c r="M15" s="24">
        <v>461300</v>
      </c>
    </row>
    <row r="16" spans="1:16" ht="45" customHeight="1" x14ac:dyDescent="0.2">
      <c r="A16" s="4">
        <v>7</v>
      </c>
      <c r="B16" s="6" t="s">
        <v>89</v>
      </c>
      <c r="C16" s="5" t="s">
        <v>34</v>
      </c>
      <c r="D16" s="5" t="s">
        <v>29</v>
      </c>
      <c r="E16" s="5" t="s">
        <v>6</v>
      </c>
      <c r="F16" s="5" t="s">
        <v>4</v>
      </c>
      <c r="G16" s="5" t="s">
        <v>7</v>
      </c>
      <c r="H16" s="7">
        <v>-53100</v>
      </c>
      <c r="I16" s="8">
        <v>-41778.06</v>
      </c>
      <c r="J16" s="8">
        <v>-45821.38</v>
      </c>
      <c r="K16" s="22">
        <v>-63400</v>
      </c>
      <c r="L16" s="24">
        <v>-64700</v>
      </c>
      <c r="M16" s="24">
        <v>-67300</v>
      </c>
    </row>
    <row r="17" spans="1:15" ht="24.75" customHeight="1" x14ac:dyDescent="0.2">
      <c r="A17" s="4">
        <v>8</v>
      </c>
      <c r="B17" s="1" t="s">
        <v>57</v>
      </c>
      <c r="C17" s="5"/>
      <c r="D17" s="5"/>
      <c r="E17" s="5"/>
      <c r="F17" s="5"/>
      <c r="G17" s="5"/>
      <c r="H17" s="7">
        <v>160000</v>
      </c>
      <c r="I17" s="8">
        <v>20696.5</v>
      </c>
      <c r="J17" s="8">
        <v>160000</v>
      </c>
      <c r="K17" s="22">
        <f>95000/2</f>
        <v>47500</v>
      </c>
      <c r="L17" s="24">
        <f>110000/2</f>
        <v>55000</v>
      </c>
      <c r="M17" s="24">
        <f>130000/2</f>
        <v>65000</v>
      </c>
    </row>
    <row r="18" spans="1:15" ht="42" customHeight="1" x14ac:dyDescent="0.2">
      <c r="A18" s="4">
        <v>9</v>
      </c>
      <c r="B18" s="1" t="s">
        <v>53</v>
      </c>
      <c r="C18" s="5" t="s">
        <v>5</v>
      </c>
      <c r="D18" s="5" t="s">
        <v>8</v>
      </c>
      <c r="E18" s="5" t="s">
        <v>35</v>
      </c>
      <c r="F18" s="5" t="s">
        <v>4</v>
      </c>
      <c r="G18" s="5" t="s">
        <v>7</v>
      </c>
      <c r="H18" s="7">
        <v>555300</v>
      </c>
      <c r="I18" s="8">
        <f>437857.7</f>
        <v>437857.7</v>
      </c>
      <c r="J18" s="8">
        <v>557000</v>
      </c>
      <c r="K18" s="22">
        <v>680000</v>
      </c>
      <c r="L18" s="24">
        <v>695000</v>
      </c>
      <c r="M18" s="24">
        <v>710000</v>
      </c>
    </row>
    <row r="19" spans="1:15" ht="27.75" customHeight="1" x14ac:dyDescent="0.2">
      <c r="A19" s="4">
        <v>10</v>
      </c>
      <c r="B19" s="1" t="s">
        <v>65</v>
      </c>
      <c r="C19" s="5" t="s">
        <v>5</v>
      </c>
      <c r="D19" s="5" t="s">
        <v>9</v>
      </c>
      <c r="E19" s="5" t="s">
        <v>35</v>
      </c>
      <c r="F19" s="5" t="s">
        <v>4</v>
      </c>
      <c r="G19" s="5" t="s">
        <v>7</v>
      </c>
      <c r="H19" s="7">
        <v>25000</v>
      </c>
      <c r="I19" s="8">
        <f>31961.15</f>
        <v>31961.15</v>
      </c>
      <c r="J19" s="8">
        <f>35000+2.84</f>
        <v>35002.839999999997</v>
      </c>
      <c r="K19" s="22">
        <v>30000</v>
      </c>
      <c r="L19" s="24">
        <v>30000</v>
      </c>
      <c r="M19" s="24">
        <v>30000</v>
      </c>
    </row>
    <row r="20" spans="1:15" ht="30" customHeight="1" x14ac:dyDescent="0.2">
      <c r="A20" s="4">
        <v>11</v>
      </c>
      <c r="B20" s="6" t="s">
        <v>64</v>
      </c>
      <c r="C20" s="5" t="s">
        <v>5</v>
      </c>
      <c r="D20" s="5" t="s">
        <v>10</v>
      </c>
      <c r="E20" s="5" t="s">
        <v>35</v>
      </c>
      <c r="F20" s="5" t="s">
        <v>4</v>
      </c>
      <c r="G20" s="5" t="s">
        <v>7</v>
      </c>
      <c r="H20" s="7">
        <v>448000</v>
      </c>
      <c r="I20" s="8">
        <f>324965.65+2.84</f>
        <v>324968.49000000005</v>
      </c>
      <c r="J20" s="8">
        <f>H20</f>
        <v>448000</v>
      </c>
      <c r="K20" s="22">
        <v>303000</v>
      </c>
      <c r="L20" s="24">
        <v>307000</v>
      </c>
      <c r="M20" s="24">
        <v>310000</v>
      </c>
    </row>
    <row r="21" spans="1:15" ht="37.5" x14ac:dyDescent="0.2">
      <c r="A21" s="4">
        <v>12</v>
      </c>
      <c r="B21" s="1" t="s">
        <v>49</v>
      </c>
      <c r="C21" s="5" t="s">
        <v>12</v>
      </c>
      <c r="D21" s="5" t="s">
        <v>11</v>
      </c>
      <c r="E21" s="5" t="s">
        <v>6</v>
      </c>
      <c r="F21" s="5" t="s">
        <v>4</v>
      </c>
      <c r="G21" s="5" t="s">
        <v>7</v>
      </c>
      <c r="H21" s="7">
        <v>46000</v>
      </c>
      <c r="I21" s="8">
        <v>37650</v>
      </c>
      <c r="J21" s="8">
        <v>44850</v>
      </c>
      <c r="K21" s="22">
        <v>46000</v>
      </c>
      <c r="L21" s="24">
        <v>46000</v>
      </c>
      <c r="M21" s="24">
        <v>46000</v>
      </c>
    </row>
    <row r="22" spans="1:15" ht="19.5" customHeight="1" x14ac:dyDescent="0.2">
      <c r="A22" s="4">
        <v>13</v>
      </c>
      <c r="B22" s="1" t="s">
        <v>62</v>
      </c>
      <c r="C22" s="5"/>
      <c r="D22" s="5" t="s">
        <v>20</v>
      </c>
      <c r="E22" s="5" t="s">
        <v>35</v>
      </c>
      <c r="F22" s="5" t="s">
        <v>13</v>
      </c>
      <c r="G22" s="5" t="s">
        <v>14</v>
      </c>
      <c r="H22" s="9">
        <v>452650</v>
      </c>
      <c r="I22" s="8">
        <v>0</v>
      </c>
      <c r="J22" s="8">
        <v>0</v>
      </c>
      <c r="K22" s="22">
        <v>679850</v>
      </c>
      <c r="L22" s="24">
        <v>250000</v>
      </c>
      <c r="M22" s="24">
        <v>0</v>
      </c>
    </row>
    <row r="23" spans="1:15" ht="36.75" customHeight="1" x14ac:dyDescent="0.2">
      <c r="A23" s="4">
        <v>14</v>
      </c>
      <c r="B23" s="1" t="s">
        <v>56</v>
      </c>
      <c r="C23" s="5"/>
      <c r="D23" s="5"/>
      <c r="E23" s="5"/>
      <c r="F23" s="5"/>
      <c r="G23" s="5"/>
      <c r="H23" s="9">
        <v>870500</v>
      </c>
      <c r="I23" s="8">
        <v>166757.57999999999</v>
      </c>
      <c r="J23" s="8">
        <v>364772.02</v>
      </c>
      <c r="K23" s="22">
        <v>870500</v>
      </c>
      <c r="L23" s="24">
        <v>870500</v>
      </c>
      <c r="M23" s="24">
        <v>870500</v>
      </c>
    </row>
    <row r="24" spans="1:15" ht="37.5" x14ac:dyDescent="0.2">
      <c r="A24" s="4">
        <v>15</v>
      </c>
      <c r="B24" s="1" t="s">
        <v>58</v>
      </c>
      <c r="C24" s="5" t="s">
        <v>12</v>
      </c>
      <c r="D24" s="5" t="s">
        <v>15</v>
      </c>
      <c r="E24" s="5" t="s">
        <v>35</v>
      </c>
      <c r="F24" s="5" t="s">
        <v>13</v>
      </c>
      <c r="G24" s="5" t="s">
        <v>14</v>
      </c>
      <c r="H24" s="7">
        <v>1785900</v>
      </c>
      <c r="I24" s="8">
        <v>1690246.18</v>
      </c>
      <c r="J24" s="8">
        <v>1850412.17</v>
      </c>
      <c r="K24" s="22">
        <v>1796500</v>
      </c>
      <c r="L24" s="24">
        <v>1796500</v>
      </c>
      <c r="M24" s="24">
        <v>1796500</v>
      </c>
    </row>
    <row r="25" spans="1:15" ht="37.5" x14ac:dyDescent="0.2">
      <c r="A25" s="4">
        <v>16</v>
      </c>
      <c r="B25" s="1" t="s">
        <v>43</v>
      </c>
      <c r="C25" s="5"/>
      <c r="D25" s="5"/>
      <c r="E25" s="5"/>
      <c r="F25" s="5"/>
      <c r="G25" s="5"/>
      <c r="H25" s="7">
        <v>65471.4</v>
      </c>
      <c r="I25" s="8">
        <v>8595.99</v>
      </c>
      <c r="J25" s="8">
        <f>I25</f>
        <v>8595.99</v>
      </c>
      <c r="K25" s="22">
        <v>15000</v>
      </c>
      <c r="L25" s="24">
        <v>15000</v>
      </c>
      <c r="M25" s="24">
        <v>15000</v>
      </c>
    </row>
    <row r="26" spans="1:15" ht="18.75" x14ac:dyDescent="0.2">
      <c r="A26" s="4">
        <v>17</v>
      </c>
      <c r="B26" s="1" t="s">
        <v>63</v>
      </c>
      <c r="C26" s="5"/>
      <c r="D26" s="5"/>
      <c r="E26" s="5"/>
      <c r="F26" s="5"/>
      <c r="G26" s="5"/>
      <c r="H26" s="7">
        <v>75240</v>
      </c>
      <c r="I26" s="8">
        <v>50106.080000000002</v>
      </c>
      <c r="J26" s="8">
        <v>66484.56</v>
      </c>
      <c r="K26" s="22">
        <v>83208.600000000006</v>
      </c>
      <c r="L26" s="24">
        <v>83200</v>
      </c>
      <c r="M26" s="24">
        <v>83200</v>
      </c>
    </row>
    <row r="27" spans="1:15" ht="20.25" customHeight="1" x14ac:dyDescent="0.2">
      <c r="A27" s="4">
        <v>18</v>
      </c>
      <c r="B27" s="1"/>
      <c r="C27" s="5"/>
      <c r="D27" s="5" t="s">
        <v>33</v>
      </c>
      <c r="E27" s="5" t="s">
        <v>32</v>
      </c>
      <c r="F27" s="5" t="s">
        <v>13</v>
      </c>
      <c r="G27" s="5" t="s">
        <v>31</v>
      </c>
      <c r="H27" s="43"/>
      <c r="I27" s="38">
        <f>H27</f>
        <v>0</v>
      </c>
      <c r="J27" s="38">
        <f>H27</f>
        <v>0</v>
      </c>
      <c r="K27" s="22"/>
      <c r="L27" s="24"/>
      <c r="M27" s="24"/>
    </row>
    <row r="28" spans="1:15" ht="42" customHeight="1" x14ac:dyDescent="0.2">
      <c r="A28" s="4">
        <v>19</v>
      </c>
      <c r="B28" s="1" t="s">
        <v>71</v>
      </c>
      <c r="C28" s="5"/>
      <c r="D28" s="5"/>
      <c r="E28" s="5"/>
      <c r="F28" s="5"/>
      <c r="G28" s="5"/>
      <c r="H28" s="43">
        <v>168000</v>
      </c>
      <c r="I28" s="38">
        <f>H28</f>
        <v>168000</v>
      </c>
      <c r="J28" s="38">
        <f>I28</f>
        <v>168000</v>
      </c>
      <c r="K28" s="22">
        <v>0</v>
      </c>
      <c r="L28" s="24">
        <v>0</v>
      </c>
      <c r="M28" s="24">
        <v>0</v>
      </c>
    </row>
    <row r="29" spans="1:15" ht="42" customHeight="1" x14ac:dyDescent="0.2">
      <c r="A29" s="4">
        <v>20</v>
      </c>
      <c r="B29" s="1" t="s">
        <v>70</v>
      </c>
      <c r="C29" s="5"/>
      <c r="D29" s="5"/>
      <c r="E29" s="5"/>
      <c r="F29" s="5"/>
      <c r="G29" s="5"/>
      <c r="H29" s="43">
        <v>120000</v>
      </c>
      <c r="I29" s="38">
        <f>H29</f>
        <v>120000</v>
      </c>
      <c r="J29" s="38">
        <f>I29</f>
        <v>120000</v>
      </c>
      <c r="K29" s="22">
        <v>0</v>
      </c>
      <c r="L29" s="24">
        <v>0</v>
      </c>
      <c r="M29" s="24">
        <v>0</v>
      </c>
    </row>
    <row r="30" spans="1:15" ht="27.75" customHeight="1" x14ac:dyDescent="0.2">
      <c r="A30" s="4">
        <v>21</v>
      </c>
      <c r="B30" s="1" t="s">
        <v>72</v>
      </c>
      <c r="C30" s="5"/>
      <c r="D30" s="5"/>
      <c r="E30" s="5"/>
      <c r="F30" s="5"/>
      <c r="G30" s="5"/>
      <c r="H30" s="43">
        <v>3500</v>
      </c>
      <c r="I30" s="38">
        <v>6000</v>
      </c>
      <c r="J30" s="38">
        <v>6000</v>
      </c>
      <c r="K30" s="22">
        <v>10000</v>
      </c>
      <c r="L30" s="24">
        <v>10000</v>
      </c>
      <c r="M30" s="24">
        <v>10000</v>
      </c>
    </row>
    <row r="31" spans="1:15" ht="40.5" customHeight="1" x14ac:dyDescent="0.2">
      <c r="A31" s="4">
        <v>22</v>
      </c>
      <c r="B31" s="16" t="s">
        <v>37</v>
      </c>
      <c r="C31" s="5"/>
      <c r="D31" s="5"/>
      <c r="E31" s="5"/>
      <c r="F31" s="5"/>
      <c r="G31" s="5"/>
      <c r="H31" s="19">
        <f>H32+H35+H37+H36+H47</f>
        <v>39171261.460000001</v>
      </c>
      <c r="I31" s="19">
        <f t="shared" ref="I31:M31" si="4">I32+I35+I37+I36+I47</f>
        <v>21230985.050000001</v>
      </c>
      <c r="J31" s="19">
        <f t="shared" si="4"/>
        <v>39171261.460000001</v>
      </c>
      <c r="K31" s="19">
        <f t="shared" si="4"/>
        <v>16523651.4</v>
      </c>
      <c r="L31" s="19">
        <f t="shared" si="4"/>
        <v>12483000</v>
      </c>
      <c r="M31" s="19">
        <f t="shared" si="4"/>
        <v>11718300</v>
      </c>
    </row>
    <row r="32" spans="1:15" ht="63.75" customHeight="1" x14ac:dyDescent="0.2">
      <c r="A32" s="4">
        <v>23</v>
      </c>
      <c r="B32" s="1" t="s">
        <v>44</v>
      </c>
      <c r="C32" s="5" t="s">
        <v>12</v>
      </c>
      <c r="D32" s="5" t="s">
        <v>16</v>
      </c>
      <c r="E32" s="5" t="s">
        <v>35</v>
      </c>
      <c r="F32" s="5" t="s">
        <v>13</v>
      </c>
      <c r="G32" s="5" t="s">
        <v>17</v>
      </c>
      <c r="H32" s="7">
        <f>H33+H34</f>
        <v>6682500</v>
      </c>
      <c r="I32" s="7">
        <f t="shared" ref="I32:M32" si="5">I33+I34</f>
        <v>4904534</v>
      </c>
      <c r="J32" s="7">
        <f t="shared" si="5"/>
        <v>6682500</v>
      </c>
      <c r="K32" s="7">
        <f t="shared" si="5"/>
        <v>6189300</v>
      </c>
      <c r="L32" s="7">
        <f t="shared" si="5"/>
        <v>4927700</v>
      </c>
      <c r="M32" s="7">
        <f t="shared" si="5"/>
        <v>4927700</v>
      </c>
      <c r="N32" s="46"/>
      <c r="O32" s="21"/>
    </row>
    <row r="33" spans="1:14" ht="22.5" customHeight="1" x14ac:dyDescent="0.2">
      <c r="A33" s="4">
        <v>24</v>
      </c>
      <c r="B33" s="20" t="s">
        <v>45</v>
      </c>
      <c r="C33" s="29"/>
      <c r="D33" s="29"/>
      <c r="E33" s="29"/>
      <c r="F33" s="29"/>
      <c r="G33" s="29"/>
      <c r="H33" s="30">
        <v>1804800</v>
      </c>
      <c r="I33" s="31">
        <v>1392600</v>
      </c>
      <c r="J33" s="31">
        <f>H33</f>
        <v>1804800</v>
      </c>
      <c r="K33" s="32">
        <v>1726800</v>
      </c>
      <c r="L33" s="33">
        <v>1357700</v>
      </c>
      <c r="M33" s="33">
        <v>1357700</v>
      </c>
      <c r="N33" s="21"/>
    </row>
    <row r="34" spans="1:14" ht="18.75" customHeight="1" x14ac:dyDescent="0.2">
      <c r="A34" s="4">
        <v>25</v>
      </c>
      <c r="B34" s="20" t="s">
        <v>46</v>
      </c>
      <c r="C34" s="29"/>
      <c r="D34" s="29"/>
      <c r="E34" s="29"/>
      <c r="F34" s="29"/>
      <c r="G34" s="29"/>
      <c r="H34" s="30">
        <v>4877700</v>
      </c>
      <c r="I34" s="31">
        <v>3511934</v>
      </c>
      <c r="J34" s="31">
        <f>H34</f>
        <v>4877700</v>
      </c>
      <c r="K34" s="32">
        <v>4462500</v>
      </c>
      <c r="L34" s="33">
        <v>3570000</v>
      </c>
      <c r="M34" s="33">
        <v>3570000</v>
      </c>
      <c r="N34" s="21"/>
    </row>
    <row r="35" spans="1:14" ht="76.5" customHeight="1" x14ac:dyDescent="0.2">
      <c r="A35" s="4">
        <v>26</v>
      </c>
      <c r="B35" s="1" t="s">
        <v>25</v>
      </c>
      <c r="C35" s="5" t="s">
        <v>12</v>
      </c>
      <c r="D35" s="5" t="s">
        <v>18</v>
      </c>
      <c r="E35" s="5" t="s">
        <v>35</v>
      </c>
      <c r="F35" s="5" t="s">
        <v>13</v>
      </c>
      <c r="G35" s="5" t="s">
        <v>17</v>
      </c>
      <c r="H35" s="7">
        <f>619920+900</f>
        <v>620820</v>
      </c>
      <c r="I35" s="8">
        <v>443797</v>
      </c>
      <c r="J35" s="8">
        <f>H35</f>
        <v>620820</v>
      </c>
      <c r="K35" s="22">
        <v>694700</v>
      </c>
      <c r="L35" s="24">
        <v>764700</v>
      </c>
      <c r="M35" s="24">
        <v>0</v>
      </c>
      <c r="N35" s="46"/>
    </row>
    <row r="36" spans="1:14" ht="93.75" customHeight="1" x14ac:dyDescent="0.2">
      <c r="A36" s="4">
        <v>27</v>
      </c>
      <c r="B36" s="20" t="s">
        <v>38</v>
      </c>
      <c r="C36" s="5" t="s">
        <v>12</v>
      </c>
      <c r="D36" s="5" t="s">
        <v>39</v>
      </c>
      <c r="E36" s="5" t="s">
        <v>35</v>
      </c>
      <c r="F36" s="5" t="s">
        <v>40</v>
      </c>
      <c r="G36" s="5" t="s">
        <v>17</v>
      </c>
      <c r="H36" s="7">
        <v>26100</v>
      </c>
      <c r="I36" s="8">
        <v>25100</v>
      </c>
      <c r="J36" s="8">
        <f>H36</f>
        <v>26100</v>
      </c>
      <c r="K36" s="22">
        <v>26100</v>
      </c>
      <c r="L36" s="24">
        <v>26100</v>
      </c>
      <c r="M36" s="24">
        <v>26100</v>
      </c>
      <c r="N36" s="21"/>
    </row>
    <row r="37" spans="1:14" ht="57.75" customHeight="1" x14ac:dyDescent="0.2">
      <c r="A37" s="4">
        <v>28</v>
      </c>
      <c r="B37" s="1" t="s">
        <v>47</v>
      </c>
      <c r="C37" s="5" t="s">
        <v>12</v>
      </c>
      <c r="D37" s="5" t="s">
        <v>19</v>
      </c>
      <c r="E37" s="5" t="s">
        <v>35</v>
      </c>
      <c r="F37" s="5" t="s">
        <v>13</v>
      </c>
      <c r="G37" s="5" t="s">
        <v>17</v>
      </c>
      <c r="H37" s="39">
        <f>H38+H39+H40+H42+H43+H44+H45+H41+H46</f>
        <v>15631241.460000001</v>
      </c>
      <c r="I37" s="39">
        <f t="shared" ref="I37:M37" si="6">I38+I39+I40+I42+I43+I44+I45+I41+I46</f>
        <v>15857554.050000001</v>
      </c>
      <c r="J37" s="39">
        <f t="shared" si="6"/>
        <v>15631241.460000001</v>
      </c>
      <c r="K37" s="39">
        <f t="shared" si="6"/>
        <v>9613551.4000000004</v>
      </c>
      <c r="L37" s="39">
        <f t="shared" si="6"/>
        <v>6764500</v>
      </c>
      <c r="M37" s="39">
        <f t="shared" si="6"/>
        <v>6764500</v>
      </c>
      <c r="N37" s="21"/>
    </row>
    <row r="38" spans="1:14" ht="51" customHeight="1" x14ac:dyDescent="0.2">
      <c r="A38" s="4">
        <v>29</v>
      </c>
      <c r="B38" s="20" t="s">
        <v>48</v>
      </c>
      <c r="C38" s="29"/>
      <c r="D38" s="29"/>
      <c r="E38" s="29"/>
      <c r="F38" s="29"/>
      <c r="G38" s="29"/>
      <c r="H38" s="40">
        <v>7564000</v>
      </c>
      <c r="I38" s="32">
        <v>8345500</v>
      </c>
      <c r="J38" s="32">
        <f>H38</f>
        <v>7564000</v>
      </c>
      <c r="K38" s="32">
        <v>6764500</v>
      </c>
      <c r="L38" s="33">
        <v>6764500</v>
      </c>
      <c r="M38" s="33">
        <v>6764500</v>
      </c>
      <c r="N38" s="21"/>
    </row>
    <row r="39" spans="1:14" ht="34.5" customHeight="1" x14ac:dyDescent="0.2">
      <c r="A39" s="4">
        <v>30</v>
      </c>
      <c r="B39" s="20" t="s">
        <v>59</v>
      </c>
      <c r="C39" s="29"/>
      <c r="D39" s="29"/>
      <c r="E39" s="29"/>
      <c r="F39" s="29"/>
      <c r="G39" s="29"/>
      <c r="H39" s="40">
        <v>17491.46</v>
      </c>
      <c r="I39" s="32">
        <v>17529.05</v>
      </c>
      <c r="J39" s="32">
        <f>H39</f>
        <v>17491.46</v>
      </c>
      <c r="K39" s="32">
        <v>0</v>
      </c>
      <c r="L39" s="33">
        <v>0</v>
      </c>
      <c r="M39" s="33">
        <v>0</v>
      </c>
      <c r="N39" s="21"/>
    </row>
    <row r="40" spans="1:14" ht="22.5" customHeight="1" x14ac:dyDescent="0.2">
      <c r="A40" s="4">
        <v>31</v>
      </c>
      <c r="B40" s="20" t="s">
        <v>68</v>
      </c>
      <c r="C40" s="29"/>
      <c r="D40" s="29"/>
      <c r="E40" s="29"/>
      <c r="F40" s="29"/>
      <c r="G40" s="29"/>
      <c r="H40" s="40"/>
      <c r="I40" s="32">
        <v>3063460</v>
      </c>
      <c r="J40" s="32">
        <f>H40</f>
        <v>0</v>
      </c>
      <c r="K40" s="32">
        <v>0</v>
      </c>
      <c r="L40" s="33">
        <v>0</v>
      </c>
      <c r="M40" s="33">
        <v>0</v>
      </c>
      <c r="N40" s="21"/>
    </row>
    <row r="41" spans="1:14" ht="35.25" customHeight="1" x14ac:dyDescent="0.2">
      <c r="A41" s="4">
        <v>32</v>
      </c>
      <c r="B41" s="20" t="s">
        <v>87</v>
      </c>
      <c r="H41" s="45">
        <v>1555400</v>
      </c>
      <c r="I41" s="32">
        <f>H41</f>
        <v>1555400</v>
      </c>
      <c r="J41" s="32">
        <f t="shared" ref="J41:J47" si="7">H41</f>
        <v>1555400</v>
      </c>
      <c r="K41" s="32">
        <v>2849051.4</v>
      </c>
      <c r="L41" s="33">
        <v>0</v>
      </c>
      <c r="M41" s="33">
        <v>0</v>
      </c>
      <c r="N41" s="21"/>
    </row>
    <row r="42" spans="1:14" ht="28.5" customHeight="1" x14ac:dyDescent="0.2">
      <c r="A42" s="4">
        <v>33</v>
      </c>
      <c r="B42" s="20" t="s">
        <v>54</v>
      </c>
      <c r="C42" s="29"/>
      <c r="D42" s="29"/>
      <c r="E42" s="29"/>
      <c r="F42" s="29"/>
      <c r="G42" s="29"/>
      <c r="H42" s="40">
        <v>711200</v>
      </c>
      <c r="I42" s="32">
        <f t="shared" ref="I42:I43" si="8">H42</f>
        <v>711200</v>
      </c>
      <c r="J42" s="32">
        <f t="shared" si="7"/>
        <v>711200</v>
      </c>
      <c r="K42" s="44">
        <v>0</v>
      </c>
      <c r="L42" s="44">
        <v>0</v>
      </c>
      <c r="M42" s="44">
        <v>0</v>
      </c>
      <c r="N42" s="21"/>
    </row>
    <row r="43" spans="1:14" ht="23.25" customHeight="1" x14ac:dyDescent="0.2">
      <c r="A43" s="4">
        <v>34</v>
      </c>
      <c r="B43" s="20" t="s">
        <v>67</v>
      </c>
      <c r="C43" s="29"/>
      <c r="D43" s="29"/>
      <c r="E43" s="29"/>
      <c r="F43" s="29"/>
      <c r="G43" s="29"/>
      <c r="H43" s="40">
        <v>1992000</v>
      </c>
      <c r="I43" s="32">
        <f t="shared" si="8"/>
        <v>1992000</v>
      </c>
      <c r="J43" s="32">
        <f t="shared" si="7"/>
        <v>1992000</v>
      </c>
      <c r="K43" s="32">
        <v>0</v>
      </c>
      <c r="L43" s="33">
        <v>0</v>
      </c>
      <c r="M43" s="33">
        <v>0</v>
      </c>
      <c r="N43" s="21"/>
    </row>
    <row r="44" spans="1:14" ht="24" customHeight="1" x14ac:dyDescent="0.2">
      <c r="A44" s="4">
        <v>35</v>
      </c>
      <c r="B44" s="20" t="s">
        <v>85</v>
      </c>
      <c r="C44" s="29"/>
      <c r="D44" s="29"/>
      <c r="E44" s="29"/>
      <c r="F44" s="29"/>
      <c r="G44" s="29"/>
      <c r="H44" s="40">
        <f>604687+24459</f>
        <v>629146</v>
      </c>
      <c r="I44" s="32">
        <f>55797+116668</f>
        <v>172465</v>
      </c>
      <c r="J44" s="32">
        <f t="shared" si="7"/>
        <v>629146</v>
      </c>
      <c r="K44" s="32">
        <v>0</v>
      </c>
      <c r="L44" s="33">
        <v>0</v>
      </c>
      <c r="M44" s="33">
        <v>0</v>
      </c>
      <c r="N44" s="21"/>
    </row>
    <row r="45" spans="1:14" ht="25.5" customHeight="1" x14ac:dyDescent="0.2">
      <c r="A45" s="4">
        <v>36</v>
      </c>
      <c r="B45" s="20" t="s">
        <v>69</v>
      </c>
      <c r="C45" s="29"/>
      <c r="D45" s="29"/>
      <c r="E45" s="29"/>
      <c r="F45" s="29"/>
      <c r="G45" s="29"/>
      <c r="H45" s="40">
        <v>2712004</v>
      </c>
      <c r="I45" s="32">
        <v>0</v>
      </c>
      <c r="J45" s="32">
        <f t="shared" si="7"/>
        <v>2712004</v>
      </c>
      <c r="K45" s="32">
        <v>0</v>
      </c>
      <c r="L45" s="33">
        <v>0</v>
      </c>
      <c r="M45" s="33">
        <v>0</v>
      </c>
      <c r="N45" s="21"/>
    </row>
    <row r="46" spans="1:14" ht="25.5" customHeight="1" x14ac:dyDescent="0.2">
      <c r="A46" s="4">
        <v>37</v>
      </c>
      <c r="B46" s="20" t="s">
        <v>86</v>
      </c>
      <c r="C46" s="29"/>
      <c r="D46" s="29"/>
      <c r="E46" s="29"/>
      <c r="F46" s="29"/>
      <c r="G46" s="29"/>
      <c r="H46" s="40">
        <v>450000</v>
      </c>
      <c r="I46" s="32"/>
      <c r="J46" s="32">
        <f t="shared" si="7"/>
        <v>450000</v>
      </c>
      <c r="K46" s="32"/>
      <c r="L46" s="33"/>
      <c r="M46" s="33"/>
      <c r="N46" s="21"/>
    </row>
    <row r="47" spans="1:14" ht="25.5" customHeight="1" x14ac:dyDescent="0.2">
      <c r="A47" s="4">
        <v>38</v>
      </c>
      <c r="B47" s="20" t="s">
        <v>90</v>
      </c>
      <c r="C47" s="29"/>
      <c r="D47" s="29"/>
      <c r="E47" s="29"/>
      <c r="F47" s="29"/>
      <c r="G47" s="29"/>
      <c r="H47" s="40">
        <v>16210600</v>
      </c>
      <c r="I47" s="32">
        <v>0</v>
      </c>
      <c r="J47" s="32">
        <f t="shared" si="7"/>
        <v>16210600</v>
      </c>
      <c r="K47" s="32"/>
      <c r="L47" s="33"/>
      <c r="M47" s="33"/>
      <c r="N47" s="21"/>
    </row>
    <row r="48" spans="1:14" ht="18.75" x14ac:dyDescent="0.3">
      <c r="A48" s="3" t="s">
        <v>55</v>
      </c>
      <c r="B48" s="3"/>
      <c r="C48" s="3"/>
      <c r="D48" s="3"/>
      <c r="E48" s="3"/>
      <c r="F48" s="3"/>
      <c r="G48" s="3"/>
      <c r="H48" s="26">
        <f t="shared" ref="H48:M48" si="9">H8</f>
        <v>48426442.859999999</v>
      </c>
      <c r="I48" s="26">
        <f t="shared" si="9"/>
        <v>28060674.910000004</v>
      </c>
      <c r="J48" s="26">
        <f t="shared" si="9"/>
        <v>46839675.060000002</v>
      </c>
      <c r="K48" s="26">
        <f t="shared" si="9"/>
        <v>26918710</v>
      </c>
      <c r="L48" s="23">
        <f t="shared" si="9"/>
        <v>22564400</v>
      </c>
      <c r="M48" s="23">
        <f t="shared" si="9"/>
        <v>21660800</v>
      </c>
    </row>
    <row r="49" spans="2:13" ht="15.75" x14ac:dyDescent="0.2">
      <c r="B49" s="56" t="s">
        <v>83</v>
      </c>
      <c r="C49" s="47"/>
      <c r="D49" s="47"/>
      <c r="E49" s="47"/>
      <c r="F49" s="47"/>
      <c r="G49" s="47"/>
      <c r="H49" s="54">
        <v>922993.85</v>
      </c>
      <c r="I49" s="21"/>
      <c r="J49" s="21"/>
      <c r="K49" s="21"/>
      <c r="L49" s="21"/>
      <c r="M49" s="21"/>
    </row>
    <row r="50" spans="2:13" x14ac:dyDescent="0.2">
      <c r="B50" s="48" t="s">
        <v>73</v>
      </c>
      <c r="I50" s="25"/>
      <c r="J50" s="25">
        <f>[1]Лист_1!$P$55</f>
        <v>32805782.059999999</v>
      </c>
      <c r="K50" s="25"/>
      <c r="L50" s="25"/>
      <c r="M50" s="25"/>
    </row>
    <row r="51" spans="2:13" x14ac:dyDescent="0.2">
      <c r="I51" s="25"/>
      <c r="J51" s="25"/>
      <c r="K51" s="25"/>
    </row>
    <row r="52" spans="2:13" x14ac:dyDescent="0.2">
      <c r="B52" s="49"/>
      <c r="H52" s="53"/>
      <c r="J52" s="25"/>
      <c r="K52" s="25"/>
      <c r="L52" s="25"/>
      <c r="M52" s="25"/>
    </row>
    <row r="53" spans="2:13" ht="18.75" x14ac:dyDescent="0.3">
      <c r="B53" s="2" t="s">
        <v>76</v>
      </c>
      <c r="C53" s="2"/>
      <c r="D53" s="2"/>
      <c r="E53" s="2"/>
      <c r="F53" s="2"/>
      <c r="G53" s="2"/>
      <c r="H53" s="2"/>
      <c r="I53" s="2"/>
      <c r="J53" s="55"/>
      <c r="K53" s="57" t="s">
        <v>77</v>
      </c>
      <c r="L53" s="57"/>
      <c r="M53" s="57"/>
    </row>
    <row r="54" spans="2:13" x14ac:dyDescent="0.2">
      <c r="J54" s="25"/>
      <c r="K54" s="25"/>
      <c r="L54" s="25"/>
      <c r="M54" s="25"/>
    </row>
    <row r="55" spans="2:13" ht="18.75" x14ac:dyDescent="0.3">
      <c r="B55" s="2" t="s">
        <v>74</v>
      </c>
      <c r="C55" s="2"/>
      <c r="D55" s="2"/>
      <c r="E55" s="2"/>
      <c r="F55" s="2"/>
      <c r="G55" s="2"/>
      <c r="H55" s="2"/>
      <c r="I55" s="2"/>
      <c r="J55" s="2"/>
      <c r="K55" s="50"/>
      <c r="L55" s="2"/>
      <c r="M55" s="51" t="s">
        <v>75</v>
      </c>
    </row>
    <row r="56" spans="2:13" x14ac:dyDescent="0.2">
      <c r="L56" s="21"/>
      <c r="M56" s="21"/>
    </row>
    <row r="57" spans="2:13" x14ac:dyDescent="0.2">
      <c r="B57" s="52"/>
      <c r="H57" s="25"/>
    </row>
    <row r="58" spans="2:13" x14ac:dyDescent="0.2">
      <c r="I58" s="21"/>
      <c r="J58" s="21"/>
      <c r="K58" s="21"/>
      <c r="L58" s="21"/>
      <c r="M58" s="21"/>
    </row>
    <row r="59" spans="2:13" x14ac:dyDescent="0.2">
      <c r="H59" s="21"/>
      <c r="I59" s="21"/>
      <c r="J59" s="21"/>
      <c r="K59" s="21"/>
      <c r="L59" s="21"/>
      <c r="M59" s="21"/>
    </row>
    <row r="60" spans="2:13" x14ac:dyDescent="0.2">
      <c r="H60" s="21"/>
      <c r="I60" s="21"/>
      <c r="J60" s="21"/>
      <c r="K60" s="21"/>
      <c r="L60" s="21"/>
      <c r="M60" s="21"/>
    </row>
    <row r="61" spans="2:13" x14ac:dyDescent="0.2">
      <c r="H61" s="21"/>
      <c r="I61" s="21"/>
      <c r="J61" s="21"/>
      <c r="K61" s="21"/>
      <c r="L61" s="21"/>
      <c r="M61" s="21"/>
    </row>
    <row r="63" spans="2:13" x14ac:dyDescent="0.2">
      <c r="J63" s="53"/>
      <c r="K63" s="53"/>
      <c r="L63" s="53"/>
      <c r="M63" s="53"/>
    </row>
    <row r="64" spans="2:13" x14ac:dyDescent="0.2">
      <c r="J64" s="53"/>
      <c r="K64" s="53"/>
      <c r="L64" s="53"/>
      <c r="M64" s="53"/>
    </row>
  </sheetData>
  <mergeCells count="13">
    <mergeCell ref="K53:M53"/>
    <mergeCell ref="A1:M1"/>
    <mergeCell ref="M4:M6"/>
    <mergeCell ref="C7:G7"/>
    <mergeCell ref="H4:H6"/>
    <mergeCell ref="A4:A6"/>
    <mergeCell ref="L4:L6"/>
    <mergeCell ref="I4:I6"/>
    <mergeCell ref="K4:K6"/>
    <mergeCell ref="A3:M3"/>
    <mergeCell ref="B2:L2"/>
    <mergeCell ref="B4:G6"/>
    <mergeCell ref="J4:J6"/>
  </mergeCells>
  <phoneticPr fontId="0" type="noConversion"/>
  <pageMargins left="0.59055118110236227" right="0" top="0" bottom="0" header="0.47244094488188981" footer="0"/>
  <pageSetup paperSize="9" scale="48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2024-11-10T08:37:04Z</cp:lastPrinted>
  <dcterms:created xsi:type="dcterms:W3CDTF">2010-12-24T06:46:12Z</dcterms:created>
  <dcterms:modified xsi:type="dcterms:W3CDTF">2024-11-12T08:34:17Z</dcterms:modified>
</cp:coreProperties>
</file>